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X:\1. DOMY\8. VZMR_MČ\Jana_Zajíce_19_střecha\Výkaz výměr\"/>
    </mc:Choice>
  </mc:AlternateContent>
  <xr:revisionPtr revIDLastSave="0" documentId="13_ncr:1_{D4947BDC-ABE8-4D99-ACA2-1C047D5008D7}" xr6:coauthVersionLast="45" xr6:coauthVersionMax="45" xr10:uidLastSave="{00000000-0000-0000-0000-000000000000}"/>
  <bookViews>
    <workbookView xWindow="-28920" yWindow="-120" windowWidth="29040" windowHeight="15225" firstSheet="1" activeTab="1" xr2:uid="{00000000-000D-0000-FFFF-FFFF00000000}"/>
  </bookViews>
  <sheets>
    <sheet name="Rekapitulace stavby" sheetId="1" state="veryHidden" r:id="rId1"/>
    <sheet name=" Výměna střešního pláště" sheetId="2" r:id="rId2"/>
  </sheets>
  <definedNames>
    <definedName name="_xlnm._FilterDatabase" localSheetId="1" hidden="1">' Výměna střešního pláště'!$C$92:$K$205</definedName>
    <definedName name="_xlnm.Print_Titles" localSheetId="1">' Výměna střešního pláště'!$92:$92</definedName>
    <definedName name="_xlnm.Print_Titles" localSheetId="0">'Rekapitulace stavby'!$52:$52</definedName>
    <definedName name="_xlnm.Print_Area" localSheetId="1">' Výměna střešního pláště'!$C$4:$J$37,' Výměna střešního pláště'!$C$43:$J$76,' Výměna střešního pláště'!$C$82:$K$205</definedName>
    <definedName name="_xlnm.Print_Area" localSheetId="0">'Rekapitulace stavby'!$D$4:$AO$36,'Rekapitulace stavby'!$C$42:$AQ$56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0" i="2" l="1"/>
  <c r="J131" i="2"/>
  <c r="J132" i="2"/>
  <c r="J133" i="2"/>
  <c r="J134" i="2"/>
  <c r="J135" i="2"/>
  <c r="J136" i="2"/>
  <c r="J137" i="2"/>
  <c r="J138" i="2"/>
  <c r="J139" i="2"/>
  <c r="J140" i="2"/>
  <c r="J129" i="2"/>
  <c r="J128" i="2"/>
  <c r="J127" i="2"/>
  <c r="J126" i="2"/>
  <c r="J125" i="2"/>
  <c r="J124" i="2"/>
  <c r="J123" i="2"/>
  <c r="J122" i="2"/>
  <c r="J121" i="2"/>
  <c r="J205" i="2" l="1"/>
  <c r="BF205" i="2" s="1"/>
  <c r="J35" i="2"/>
  <c r="J34" i="2"/>
  <c r="AY55" i="1" s="1"/>
  <c r="J33" i="2"/>
  <c r="AX55" i="1" s="1"/>
  <c r="BI205" i="2"/>
  <c r="BH205" i="2"/>
  <c r="BG205" i="2"/>
  <c r="BE205" i="2"/>
  <c r="T205" i="2"/>
  <c r="T204" i="2" s="1"/>
  <c r="R205" i="2"/>
  <c r="R204" i="2" s="1"/>
  <c r="P205" i="2"/>
  <c r="P204" i="2" s="1"/>
  <c r="BK205" i="2"/>
  <c r="BK204" i="2" s="1"/>
  <c r="J204" i="2" s="1"/>
  <c r="J75" i="2" s="1"/>
  <c r="BI203" i="2"/>
  <c r="BH203" i="2"/>
  <c r="BG203" i="2"/>
  <c r="BE203" i="2"/>
  <c r="T203" i="2"/>
  <c r="T202" i="2" s="1"/>
  <c r="R203" i="2"/>
  <c r="R202" i="2" s="1"/>
  <c r="P203" i="2"/>
  <c r="P202" i="2" s="1"/>
  <c r="BK203" i="2"/>
  <c r="BK202" i="2" s="1"/>
  <c r="J202" i="2" s="1"/>
  <c r="J74" i="2" s="1"/>
  <c r="J203" i="2"/>
  <c r="BF203" i="2" s="1"/>
  <c r="BI201" i="2"/>
  <c r="BH201" i="2"/>
  <c r="BG201" i="2"/>
  <c r="BE201" i="2"/>
  <c r="T201" i="2"/>
  <c r="T200" i="2" s="1"/>
  <c r="R201" i="2"/>
  <c r="R200" i="2" s="1"/>
  <c r="P201" i="2"/>
  <c r="P200" i="2" s="1"/>
  <c r="BK201" i="2"/>
  <c r="BK200" i="2" s="1"/>
  <c r="J200" i="2" s="1"/>
  <c r="J73" i="2" s="1"/>
  <c r="J201" i="2"/>
  <c r="BF201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5" i="2"/>
  <c r="BH195" i="2"/>
  <c r="BG195" i="2"/>
  <c r="BE195" i="2"/>
  <c r="T195" i="2"/>
  <c r="T194" i="2" s="1"/>
  <c r="R195" i="2"/>
  <c r="R194" i="2" s="1"/>
  <c r="P195" i="2"/>
  <c r="P194" i="2" s="1"/>
  <c r="BK195" i="2"/>
  <c r="BK194" i="2" s="1"/>
  <c r="J194" i="2" s="1"/>
  <c r="J70" i="2" s="1"/>
  <c r="J195" i="2"/>
  <c r="BF195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 s="1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P141" i="2" s="1"/>
  <c r="BK142" i="2"/>
  <c r="J142" i="2"/>
  <c r="BF142" i="2" s="1"/>
  <c r="BI120" i="2"/>
  <c r="BH120" i="2"/>
  <c r="BG120" i="2"/>
  <c r="BE120" i="2"/>
  <c r="T120" i="2"/>
  <c r="T119" i="2" s="1"/>
  <c r="R120" i="2"/>
  <c r="R119" i="2" s="1"/>
  <c r="P120" i="2"/>
  <c r="P119" i="2" s="1"/>
  <c r="BI118" i="2"/>
  <c r="BH118" i="2"/>
  <c r="BG118" i="2"/>
  <c r="BE118" i="2"/>
  <c r="T118" i="2"/>
  <c r="R118" i="2"/>
  <c r="P118" i="2"/>
  <c r="BK118" i="2"/>
  <c r="J118" i="2"/>
  <c r="BF118" i="2" s="1"/>
  <c r="BI117" i="2"/>
  <c r="BH117" i="2"/>
  <c r="BG117" i="2"/>
  <c r="BE117" i="2"/>
  <c r="T117" i="2"/>
  <c r="R117" i="2"/>
  <c r="R116" i="2" s="1"/>
  <c r="P117" i="2"/>
  <c r="BK117" i="2"/>
  <c r="J117" i="2"/>
  <c r="BF117" i="2" s="1"/>
  <c r="BI114" i="2"/>
  <c r="BH114" i="2"/>
  <c r="BG114" i="2"/>
  <c r="BE114" i="2"/>
  <c r="T114" i="2"/>
  <c r="R114" i="2"/>
  <c r="P114" i="2"/>
  <c r="BK114" i="2"/>
  <c r="J114" i="2"/>
  <c r="BF114" i="2" s="1"/>
  <c r="BI113" i="2"/>
  <c r="BH113" i="2"/>
  <c r="BG113" i="2"/>
  <c r="BE113" i="2"/>
  <c r="T113" i="2"/>
  <c r="R113" i="2"/>
  <c r="P113" i="2"/>
  <c r="BK113" i="2"/>
  <c r="J113" i="2"/>
  <c r="BF113" i="2" s="1"/>
  <c r="BI112" i="2"/>
  <c r="BH112" i="2"/>
  <c r="BG112" i="2"/>
  <c r="BE112" i="2"/>
  <c r="T112" i="2"/>
  <c r="R112" i="2"/>
  <c r="P112" i="2"/>
  <c r="BK112" i="2"/>
  <c r="J112" i="2"/>
  <c r="BF112" i="2" s="1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 s="1"/>
  <c r="BI109" i="2"/>
  <c r="BH109" i="2"/>
  <c r="BG109" i="2"/>
  <c r="BE109" i="2"/>
  <c r="T109" i="2"/>
  <c r="R109" i="2"/>
  <c r="P109" i="2"/>
  <c r="BK109" i="2"/>
  <c r="J109" i="2"/>
  <c r="BF109" i="2"/>
  <c r="BI108" i="2"/>
  <c r="BH108" i="2"/>
  <c r="BG108" i="2"/>
  <c r="BE108" i="2"/>
  <c r="T108" i="2"/>
  <c r="T106" i="2" s="1"/>
  <c r="R108" i="2"/>
  <c r="P108" i="2"/>
  <c r="BK108" i="2"/>
  <c r="J108" i="2"/>
  <c r="BF108" i="2" s="1"/>
  <c r="BI107" i="2"/>
  <c r="BH107" i="2"/>
  <c r="BG107" i="2"/>
  <c r="BE107" i="2"/>
  <c r="T107" i="2"/>
  <c r="R107" i="2"/>
  <c r="P107" i="2"/>
  <c r="BK107" i="2"/>
  <c r="J107" i="2"/>
  <c r="BF107" i="2" s="1"/>
  <c r="BI105" i="2"/>
  <c r="BH105" i="2"/>
  <c r="BG105" i="2"/>
  <c r="BE105" i="2"/>
  <c r="T105" i="2"/>
  <c r="R105" i="2"/>
  <c r="P105" i="2"/>
  <c r="BK105" i="2"/>
  <c r="J105" i="2"/>
  <c r="BF105" i="2" s="1"/>
  <c r="BI104" i="2"/>
  <c r="BH104" i="2"/>
  <c r="BG104" i="2"/>
  <c r="BE104" i="2"/>
  <c r="T104" i="2"/>
  <c r="R104" i="2"/>
  <c r="P104" i="2"/>
  <c r="BK104" i="2"/>
  <c r="J104" i="2"/>
  <c r="BF104" i="2" s="1"/>
  <c r="BI103" i="2"/>
  <c r="BH103" i="2"/>
  <c r="BG103" i="2"/>
  <c r="BE103" i="2"/>
  <c r="T103" i="2"/>
  <c r="R103" i="2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P97" i="2" s="1"/>
  <c r="BK98" i="2"/>
  <c r="J98" i="2"/>
  <c r="BF98" i="2" s="1"/>
  <c r="BI96" i="2"/>
  <c r="BH96" i="2"/>
  <c r="BG96" i="2"/>
  <c r="BE96" i="2"/>
  <c r="T96" i="2"/>
  <c r="T95" i="2"/>
  <c r="R96" i="2"/>
  <c r="R95" i="2" s="1"/>
  <c r="P96" i="2"/>
  <c r="P95" i="2" s="1"/>
  <c r="BK96" i="2"/>
  <c r="BK95" i="2" s="1"/>
  <c r="J96" i="2"/>
  <c r="BF96" i="2" s="1"/>
  <c r="J90" i="2"/>
  <c r="F90" i="2"/>
  <c r="F87" i="2"/>
  <c r="E85" i="2"/>
  <c r="J51" i="2"/>
  <c r="F51" i="2"/>
  <c r="F48" i="2"/>
  <c r="E46" i="2"/>
  <c r="J19" i="2"/>
  <c r="E19" i="2"/>
  <c r="J50" i="2" s="1"/>
  <c r="J18" i="2"/>
  <c r="J13" i="2"/>
  <c r="E13" i="2"/>
  <c r="J12" i="2"/>
  <c r="AS54" i="1"/>
  <c r="L50" i="1"/>
  <c r="AM50" i="1"/>
  <c r="AM49" i="1"/>
  <c r="L49" i="1"/>
  <c r="AM47" i="1"/>
  <c r="L47" i="1"/>
  <c r="L45" i="1"/>
  <c r="L44" i="1"/>
  <c r="T100" i="2" l="1"/>
  <c r="T197" i="2"/>
  <c r="T169" i="2"/>
  <c r="R169" i="2"/>
  <c r="T191" i="2"/>
  <c r="BK116" i="2"/>
  <c r="J116" i="2" s="1"/>
  <c r="J62" i="2" s="1"/>
  <c r="T184" i="2"/>
  <c r="P191" i="2"/>
  <c r="R184" i="2"/>
  <c r="P100" i="2"/>
  <c r="R100" i="2"/>
  <c r="T97" i="2"/>
  <c r="R97" i="2"/>
  <c r="P116" i="2"/>
  <c r="R141" i="2"/>
  <c r="R150" i="2"/>
  <c r="BK181" i="2"/>
  <c r="J181" i="2" s="1"/>
  <c r="J67" i="2" s="1"/>
  <c r="R181" i="2"/>
  <c r="P184" i="2"/>
  <c r="BK191" i="2"/>
  <c r="J191" i="2" s="1"/>
  <c r="J69" i="2" s="1"/>
  <c r="R197" i="2"/>
  <c r="R196" i="2" s="1"/>
  <c r="BK97" i="2"/>
  <c r="J97" i="2" s="1"/>
  <c r="J58" i="2" s="1"/>
  <c r="P150" i="2"/>
  <c r="T116" i="2"/>
  <c r="T150" i="2"/>
  <c r="R191" i="2"/>
  <c r="P197" i="2"/>
  <c r="P106" i="2"/>
  <c r="BK141" i="2"/>
  <c r="J141" i="2" s="1"/>
  <c r="J64" i="2" s="1"/>
  <c r="T181" i="2"/>
  <c r="BK100" i="2"/>
  <c r="J100" i="2" s="1"/>
  <c r="J59" i="2" s="1"/>
  <c r="BK169" i="2"/>
  <c r="J169" i="2" s="1"/>
  <c r="J66" i="2" s="1"/>
  <c r="BK197" i="2"/>
  <c r="J197" i="2" s="1"/>
  <c r="J72" i="2" s="1"/>
  <c r="F34" i="2"/>
  <c r="BC55" i="1" s="1"/>
  <c r="BC54" i="1" s="1"/>
  <c r="W32" i="1" s="1"/>
  <c r="P196" i="2"/>
  <c r="T196" i="2"/>
  <c r="F33" i="2"/>
  <c r="BB55" i="1" s="1"/>
  <c r="BB54" i="1" s="1"/>
  <c r="AX54" i="1" s="1"/>
  <c r="J31" i="2"/>
  <c r="AV55" i="1" s="1"/>
  <c r="F31" i="2"/>
  <c r="AZ55" i="1" s="1"/>
  <c r="AZ54" i="1" s="1"/>
  <c r="AV54" i="1" s="1"/>
  <c r="T94" i="2"/>
  <c r="J95" i="2"/>
  <c r="J57" i="2" s="1"/>
  <c r="R106" i="2"/>
  <c r="BK150" i="2"/>
  <c r="J150" i="2" s="1"/>
  <c r="J65" i="2" s="1"/>
  <c r="P169" i="2"/>
  <c r="P115" i="2" s="1"/>
  <c r="P181" i="2"/>
  <c r="BK184" i="2"/>
  <c r="J184" i="2" s="1"/>
  <c r="J68" i="2" s="1"/>
  <c r="J87" i="2"/>
  <c r="J48" i="2"/>
  <c r="F35" i="2"/>
  <c r="BD55" i="1" s="1"/>
  <c r="BD54" i="1" s="1"/>
  <c r="W33" i="1" s="1"/>
  <c r="BK106" i="2"/>
  <c r="J106" i="2" s="1"/>
  <c r="J60" i="2" s="1"/>
  <c r="F89" i="2"/>
  <c r="F50" i="2"/>
  <c r="J89" i="2"/>
  <c r="T141" i="2"/>
  <c r="R115" i="2" l="1"/>
  <c r="P94" i="2"/>
  <c r="T115" i="2"/>
  <c r="BK196" i="2"/>
  <c r="J196" i="2" s="1"/>
  <c r="J71" i="2" s="1"/>
  <c r="R94" i="2"/>
  <c r="P93" i="2"/>
  <c r="AU55" i="1" s="1"/>
  <c r="AU54" i="1" s="1"/>
  <c r="AY54" i="1"/>
  <c r="W31" i="1"/>
  <c r="W29" i="1"/>
  <c r="J120" i="2"/>
  <c r="BK120" i="2"/>
  <c r="BK119" i="2" s="1"/>
  <c r="R93" i="2"/>
  <c r="BK94" i="2"/>
  <c r="AK29" i="1"/>
  <c r="T93" i="2"/>
  <c r="BF120" i="2" l="1"/>
  <c r="F32" i="2" s="1"/>
  <c r="BA55" i="1" s="1"/>
  <c r="BA54" i="1" s="1"/>
  <c r="J119" i="2"/>
  <c r="BK115" i="2"/>
  <c r="J94" i="2"/>
  <c r="J56" i="2" s="1"/>
  <c r="J63" i="2" l="1"/>
  <c r="J115" i="2"/>
  <c r="J61" i="2" s="1"/>
  <c r="J32" i="2"/>
  <c r="AW55" i="1" s="1"/>
  <c r="AT55" i="1" s="1"/>
  <c r="BK93" i="2"/>
  <c r="J93" i="2" s="1"/>
  <c r="J55" i="2" s="1"/>
  <c r="AW54" i="1"/>
  <c r="W30" i="1"/>
  <c r="J28" i="2" l="1"/>
  <c r="J37" i="2" s="1"/>
  <c r="AK30" i="1"/>
  <c r="AT54" i="1"/>
  <c r="AG55" i="1" l="1"/>
  <c r="AG54" i="1" s="1"/>
  <c r="AN55" i="1" l="1"/>
  <c r="AN54" i="1"/>
  <c r="AK26" i="1"/>
  <c r="AK35" i="1" s="1"/>
</calcChain>
</file>

<file path=xl/sharedStrings.xml><?xml version="1.0" encoding="utf-8"?>
<sst xmlns="http://schemas.openxmlformats.org/spreadsheetml/2006/main" count="1481" uniqueCount="416">
  <si>
    <t>Export Komplet</t>
  </si>
  <si>
    <t/>
  </si>
  <si>
    <t>2.0</t>
  </si>
  <si>
    <t>False</t>
  </si>
  <si>
    <t>{f1880919-656d-45e3-805d-2c2a686339eb}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</si>
  <si>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</si>
  <si>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</si>
  <si>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</si>
  <si>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</si>
  <si>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</si>
  <si>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</si>
  <si>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</si>
  <si>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</si>
  <si>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StrechaJZ</t>
  </si>
  <si>
    <t>Stavba:</t>
  </si>
  <si>
    <t>Výměna střešní krytiny, Jana Zajíce čp. 184/19, Praha 7-změna</t>
  </si>
  <si>
    <t>KSO:</t>
  </si>
  <si>
    <t>CC-CZ:</t>
  </si>
  <si>
    <t>Místo:</t>
  </si>
  <si>
    <t xml:space="preserve"> </t>
  </si>
  <si>
    <t>Datum:</t>
  </si>
  <si>
    <t>19. 3. 2019</t>
  </si>
  <si>
    <t>Zadavatel:</t>
  </si>
  <si>
    <t>IČ:</t>
  </si>
  <si>
    <t>DIČ:</t>
  </si>
  <si>
    <t>Uchazeč:</t>
  </si>
  <si>
    <t>Hana Pejšová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</si>
  <si>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</si>
  <si>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</si>
  <si>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</si>
  <si>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</si>
  <si>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</si>
  <si>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</si>
  <si>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</si>
  <si>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</si>
  <si>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</si>
  <si>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</si>
  <si>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</si>
  <si>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</si>
  <si>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</si>
  <si>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</si>
  <si>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</si>
  <si>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</si>
  <si>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</si>
  <si>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</si>
  <si>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</si>
  <si>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</si>
  <si>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</si>
  <si>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</si>
  <si>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</si>
  <si>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</si>
  <si>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</si>
  <si>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</si>
  <si>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</si>
  <si>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</si>
  <si>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</si>
  <si>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</si>
  <si>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</si>
  <si>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</si>
  <si>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</si>
  <si>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</si>
  <si>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</si>
  <si>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</si>
  <si>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</si>
  <si>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</si>
  <si>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</si>
  <si>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</si>
  <si>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</si>
  <si>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</si>
  <si>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</si>
  <si>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</si>
  <si>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</si>
  <si>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</si>
  <si>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</si>
  <si>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</si>
  <si>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</si>
  <si>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</si>
  <si>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</si>
  <si>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</si>
  <si>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</si>
  <si>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</si>
  <si>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</si>
  <si>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</si>
  <si>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</si>
  <si>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</si>
  <si>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</si>
  <si>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</si>
  <si>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 - cihlová červená barva 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</si>
  <si>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</si>
  <si>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</si>
  <si>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</si>
  <si>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</si>
  <si>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</si>
  <si>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</si>
  <si>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</si>
  <si>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</si>
  <si>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</si>
  <si>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</si>
  <si>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</si>
  <si>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</si>
  <si>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</si>
  <si>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</si>
  <si>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</si>
  <si>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</si>
  <si>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</si>
  <si>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</si>
  <si>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</si>
  <si>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</si>
  <si>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</si>
  <si>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</si>
  <si>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</si>
  <si>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</si>
  <si>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</si>
  <si>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</si>
  <si>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</si>
  <si>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</si>
  <si>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</si>
  <si>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31723581R</t>
  </si>
  <si>
    <t>Doplnění zdiva hlavních a kordónových říms cihlami pálenými na maltu vč odstranění vadných cihel</t>
  </si>
  <si>
    <t>m3</t>
  </si>
  <si>
    <t>4</t>
  </si>
  <si>
    <t>2</t>
  </si>
  <si>
    <t>-1924808763</t>
  </si>
  <si>
    <t>6</t>
  </si>
  <si>
    <t>Úpravy povrchů, podlahy a osazování výplní</t>
  </si>
  <si>
    <t>62152520R</t>
  </si>
  <si>
    <t>Tenkovrstvé omítky podhledů pro zcelení</t>
  </si>
  <si>
    <t>m2</t>
  </si>
  <si>
    <t>1989660302</t>
  </si>
  <si>
    <t>622325313</t>
  </si>
  <si>
    <t>Oprava vnější vápenocementové štukové omítky složitosti 2 v rozsahu do 50%</t>
  </si>
  <si>
    <t>CS ÚRS 2018 02</t>
  </si>
  <si>
    <t>854971909</t>
  </si>
  <si>
    <t>9</t>
  </si>
  <si>
    <t>Ostatní konstrukce a práce, bourání</t>
  </si>
  <si>
    <t>94471111R</t>
  </si>
  <si>
    <t>Montáž záchytné stříšky š do 1,5 m vč nájemného a demontáže</t>
  </si>
  <si>
    <t>m</t>
  </si>
  <si>
    <t>1755183810</t>
  </si>
  <si>
    <t>5</t>
  </si>
  <si>
    <t>945421110</t>
  </si>
  <si>
    <t>Hydraulická zvedací plošina na automobilovém podvozku výška zdvihu do 18 m včetně obsluhy</t>
  </si>
  <si>
    <t>hod</t>
  </si>
  <si>
    <t>1085832553</t>
  </si>
  <si>
    <t>952902121</t>
  </si>
  <si>
    <t>Čištění budov zametení půdního prostoru</t>
  </si>
  <si>
    <t>-813205755</t>
  </si>
  <si>
    <t>7</t>
  </si>
  <si>
    <t>962032641</t>
  </si>
  <si>
    <t>Ubourání zdiva komínového pod střechu</t>
  </si>
  <si>
    <t>131467530</t>
  </si>
  <si>
    <t>8</t>
  </si>
  <si>
    <t>978015361</t>
  </si>
  <si>
    <t>Otlučení (osekání) vnější vápenné nebo vápenocementové omítky stupně členitosti 1 a 2 rozsahu do 50%</t>
  </si>
  <si>
    <t>1002655347</t>
  </si>
  <si>
    <t>997</t>
  </si>
  <si>
    <t>Přesun sutě</t>
  </si>
  <si>
    <t>997013117</t>
  </si>
  <si>
    <t>Vnitrostaveništní doprava suti a vybouraných hmot pro budovy v do 24 m s použitím mechanizace</t>
  </si>
  <si>
    <t>t</t>
  </si>
  <si>
    <t>595923529</t>
  </si>
  <si>
    <t>10</t>
  </si>
  <si>
    <t>997013312</t>
  </si>
  <si>
    <t>Montáž a demontáž shozu suti v do 20 m</t>
  </si>
  <si>
    <t>2011083832</t>
  </si>
  <si>
    <t>11</t>
  </si>
  <si>
    <t>997013322</t>
  </si>
  <si>
    <t>Příplatek k shozu suti v do 20 m za první a ZKD den použití</t>
  </si>
  <si>
    <t>-1369426329</t>
  </si>
  <si>
    <t>12</t>
  </si>
  <si>
    <t>997013511</t>
  </si>
  <si>
    <t>Odvoz suti a vybouraných hmot z meziskládky na skládku do 1 km s naložením a se složením</t>
  </si>
  <si>
    <t>1128578385</t>
  </si>
  <si>
    <t>13</t>
  </si>
  <si>
    <t>997013599</t>
  </si>
  <si>
    <t>Příplatek k odvozu suti a vybouraných hmot na skládku ZKD 1 km přes 1 km</t>
  </si>
  <si>
    <t>144158</t>
  </si>
  <si>
    <t>14</t>
  </si>
  <si>
    <t>997013807</t>
  </si>
  <si>
    <t>Poplatek za uložení na skládce (skládkovné) stavebního odpadu keramického kód odpadu 170 103</t>
  </si>
  <si>
    <t>-768377915</t>
  </si>
  <si>
    <t>997013811</t>
  </si>
  <si>
    <t>Poplatek za uložení na skládce (skládkovné) stavebního odpadu dřevěného kód odpadu 170 201</t>
  </si>
  <si>
    <t>-903025983</t>
  </si>
  <si>
    <t>16</t>
  </si>
  <si>
    <t>997013831</t>
  </si>
  <si>
    <t>Poplatek za uložení na skládce (skládkovné) stavebního odpadu směsného kód odpadu 170 904</t>
  </si>
  <si>
    <t>131106637</t>
  </si>
  <si>
    <t>PSV</t>
  </si>
  <si>
    <t>Práce a dodávky PSV</t>
  </si>
  <si>
    <t>721</t>
  </si>
  <si>
    <t>Zdravotechnika - vnitřní kanalizace</t>
  </si>
  <si>
    <t>17</t>
  </si>
  <si>
    <t>721241102</t>
  </si>
  <si>
    <t>Lapač střešních splavenin z litiny DN 125</t>
  </si>
  <si>
    <t>kus</t>
  </si>
  <si>
    <t>2061157201</t>
  </si>
  <si>
    <t>18</t>
  </si>
  <si>
    <t>721242804</t>
  </si>
  <si>
    <t>Demontáž lapače střešních splavenin DN 125</t>
  </si>
  <si>
    <t>2139142070</t>
  </si>
  <si>
    <t>741</t>
  </si>
  <si>
    <t>Elektroinstalace - silnoproud</t>
  </si>
  <si>
    <t>19</t>
  </si>
  <si>
    <t>74141000R</t>
  </si>
  <si>
    <t>-759735173</t>
  </si>
  <si>
    <t>762</t>
  </si>
  <si>
    <t>Konstrukce tesařské</t>
  </si>
  <si>
    <t>762332923</t>
  </si>
  <si>
    <t>Doplnění části střešní vazby z hranolů průřezové plochy do 288 cm2 včetně materiálu - vaznice vel 120x240 mm</t>
  </si>
  <si>
    <t>790926034</t>
  </si>
  <si>
    <t>762342214</t>
  </si>
  <si>
    <t>Montáž laťování na střechách jednoduchých sklonu do 60° osové vzdálenosti do 360 mm</t>
  </si>
  <si>
    <t>-840223325</t>
  </si>
  <si>
    <t>M</t>
  </si>
  <si>
    <t>60514114</t>
  </si>
  <si>
    <t>řezivo jehličnaté latě střešní impregnované dl 4 m</t>
  </si>
  <si>
    <t>32</t>
  </si>
  <si>
    <t>-514600391</t>
  </si>
  <si>
    <t>762342441</t>
  </si>
  <si>
    <t>Montáž kontralatí na střechách sklonu do 60°</t>
  </si>
  <si>
    <t>-614412561</t>
  </si>
  <si>
    <t>-429487637</t>
  </si>
  <si>
    <t>762342812</t>
  </si>
  <si>
    <t>Demontáž laťování střech z latí osové vzdálenosti do 0,50 m</t>
  </si>
  <si>
    <t>-1480420092</t>
  </si>
  <si>
    <t>762395000</t>
  </si>
  <si>
    <t>Spojovací prostředky pro montáž  laťování,vaznice</t>
  </si>
  <si>
    <t>-1567194935</t>
  </si>
  <si>
    <t>998762203</t>
  </si>
  <si>
    <t>Přesun hmot procentní pro kce tesařské v objektech v do 24 m</t>
  </si>
  <si>
    <t>%</t>
  </si>
  <si>
    <t>261348122</t>
  </si>
  <si>
    <t>764</t>
  </si>
  <si>
    <t xml:space="preserve">Konstrukce klempířské - cihlová červená barva </t>
  </si>
  <si>
    <t>764002821</t>
  </si>
  <si>
    <t>Demontáž střešních okének do suti</t>
  </si>
  <si>
    <t>1900089595</t>
  </si>
  <si>
    <t>764002871</t>
  </si>
  <si>
    <t>Demontáž lemování zdí do suti</t>
  </si>
  <si>
    <t>1540341038</t>
  </si>
  <si>
    <t>764002881</t>
  </si>
  <si>
    <t>Demontáž lemování střešních prostupů do suti</t>
  </si>
  <si>
    <t>909166649</t>
  </si>
  <si>
    <t>764004821</t>
  </si>
  <si>
    <t>Demontáž nástřešního žlabu do suti</t>
  </si>
  <si>
    <t>-1398175600</t>
  </si>
  <si>
    <t>764004861</t>
  </si>
  <si>
    <t>Demontáž svodu do suti</t>
  </si>
  <si>
    <t>1676123946</t>
  </si>
  <si>
    <t>76421266R</t>
  </si>
  <si>
    <t>Okapnička z pozinkovaného plechu s polyesterovým nástřikem rš 240 mm -  dle ozn K10</t>
  </si>
  <si>
    <t>1011363824</t>
  </si>
  <si>
    <t>76431161R</t>
  </si>
  <si>
    <t>Lemování rovných zdí střech z pozinkovaného plechu s polyesterovým nástřikem rš 200 mm - dle ozn K1</t>
  </si>
  <si>
    <t>-1446234701</t>
  </si>
  <si>
    <t>76431161R1</t>
  </si>
  <si>
    <t>Lemování rovných zdí střech z pozinkovaného plechu s polyesterovým nástřikem rš 240 mm - dle ozn K2</t>
  </si>
  <si>
    <t>-1472426950</t>
  </si>
  <si>
    <t>76431161R2</t>
  </si>
  <si>
    <t>Lemování rovných zdí střech z pozinkovaného plechu s polyesterovým nástřikem rš 240 mm - dle ozn K3</t>
  </si>
  <si>
    <t>-326443155</t>
  </si>
  <si>
    <t>76431161R3</t>
  </si>
  <si>
    <t>Lemování rovných zdí střech z pozinkovaného plechu s polyesterovým nástřikem rš 240 mm - dle ozn K4</t>
  </si>
  <si>
    <t>-1026082754</t>
  </si>
  <si>
    <t>764314612</t>
  </si>
  <si>
    <t>Lemování prostupů střech  - střešní výlez - z pozinkovaného plechu s polyesterovým nástřikem</t>
  </si>
  <si>
    <t>-481903991</t>
  </si>
  <si>
    <t>7643146121</t>
  </si>
  <si>
    <t>Lemování prostupů střech  - komín - z pozinkovaného plechu s polyesterovým nástřikem - dle ozn K5</t>
  </si>
  <si>
    <t>-1716029627</t>
  </si>
  <si>
    <t>7643146122</t>
  </si>
  <si>
    <t>Lemování prostupů střech  - komín - z pozinkovaného plechu s polyesterovým nástřikem - dle ozn K6</t>
  </si>
  <si>
    <t>-699947524</t>
  </si>
  <si>
    <t>764316623</t>
  </si>
  <si>
    <t>Lemování větrací hlavice VZT - rozměry potrubí budou zjištěny na stavbě,z pozinkovaného plechu s polyesterovým nástřikem,předpoklad D do 150 mm - dle ozn K7</t>
  </si>
  <si>
    <t>1013762630</t>
  </si>
  <si>
    <t>764316625</t>
  </si>
  <si>
    <t>Lemování větrací hlavice VZT - rozměry potrubí budou zjištěny na stavbě,z pozinkovaného plechu s polyesterovým nástřikem,předpoklad D do 300 mm - dle ozn K8</t>
  </si>
  <si>
    <t>-215599764</t>
  </si>
  <si>
    <t>76451340R</t>
  </si>
  <si>
    <t>Žlaby nadokapní (nástřešní ) oblého tvaru včetně háků, čel a hrdel z pozinkovaného plechu s polyesterovým nástřikem rš 500 mm - dle ozn K9</t>
  </si>
  <si>
    <t>48175097</t>
  </si>
  <si>
    <t>764518623</t>
  </si>
  <si>
    <t>Svody kruhové včetně objímek, kolen, odskoků z Pz s povrchovou úpravou průměru 120 mm</t>
  </si>
  <si>
    <t>-264416465</t>
  </si>
  <si>
    <t>998764203</t>
  </si>
  <si>
    <t>Přesun hmot procentní pro konstrukce klempířské v objektech v do 24 m</t>
  </si>
  <si>
    <t>-1532230580</t>
  </si>
  <si>
    <t>765</t>
  </si>
  <si>
    <t>Krytina skládaná</t>
  </si>
  <si>
    <t>765111825</t>
  </si>
  <si>
    <t>Demontáž krytiny keramické hladké sklonu do 30° se zvětralou maltou do suti</t>
  </si>
  <si>
    <t>1914700794</t>
  </si>
  <si>
    <t>765111831</t>
  </si>
  <si>
    <t>Příplatek k demontáži krytiny keramické hladké do suti za sklon přes 30°</t>
  </si>
  <si>
    <t>-214036131</t>
  </si>
  <si>
    <t>765111865</t>
  </si>
  <si>
    <t>Demontáž krytiny keramické hřebenů a nároží sklonu do 30° se zvětralou maltou do suti</t>
  </si>
  <si>
    <t>-1405509837</t>
  </si>
  <si>
    <t>76511301R.TDH</t>
  </si>
  <si>
    <t>544916596</t>
  </si>
  <si>
    <t>765113312.TDH</t>
  </si>
  <si>
    <t>-1445997354</t>
  </si>
  <si>
    <t>765113911</t>
  </si>
  <si>
    <t>Příplatek ke krytině keramické za sklon přes 30° do 40°</t>
  </si>
  <si>
    <t>783292652</t>
  </si>
  <si>
    <t>765191011</t>
  </si>
  <si>
    <t>Montáž pojistné hydroizolační fólie kladené ve sklonu do 30° volně na krokve</t>
  </si>
  <si>
    <t>-1819593933</t>
  </si>
  <si>
    <t>28329268.JTA</t>
  </si>
  <si>
    <t>folie podstřešní difúzní JUTAFOL D Speciál 140 g/m2</t>
  </si>
  <si>
    <t>102146755</t>
  </si>
  <si>
    <t>765191091</t>
  </si>
  <si>
    <t>Příplatek k cenám montáže pojistné hydroizolační fólie za sklon přes 30°</t>
  </si>
  <si>
    <t>1685125934</t>
  </si>
  <si>
    <t>765192811</t>
  </si>
  <si>
    <t>Demontáž střešního výlezu jakkékoliv plochy</t>
  </si>
  <si>
    <t>974934307</t>
  </si>
  <si>
    <t>998765203</t>
  </si>
  <si>
    <t>Přesun hmot procentní pro krytiny skládané v objektech v do 24 m</t>
  </si>
  <si>
    <t>-1182843775</t>
  </si>
  <si>
    <t>766</t>
  </si>
  <si>
    <t>Konstrukce truhlářské</t>
  </si>
  <si>
    <t>766671301</t>
  </si>
  <si>
    <t>Výlez na střechu VELUX 50 x 93 cm bez lemování</t>
  </si>
  <si>
    <t>CS ÚRS 2017 02</t>
  </si>
  <si>
    <t>77931120</t>
  </si>
  <si>
    <t>998766203</t>
  </si>
  <si>
    <t>Přesun hmot procentní pro konstrukce truhlářské v objektech v do 24 m</t>
  </si>
  <si>
    <t>-626762996</t>
  </si>
  <si>
    <t>767</t>
  </si>
  <si>
    <t>Konstrukce zámečnické</t>
  </si>
  <si>
    <t>767851102</t>
  </si>
  <si>
    <t>Montáž univerzálního stoupacího kompletu - ozn O2</t>
  </si>
  <si>
    <t>-1054122354</t>
  </si>
  <si>
    <t>5534400R</t>
  </si>
  <si>
    <t>univerzální stoupací komplet vel 400x250 mm dle popisu a ozn v tabulce O2</t>
  </si>
  <si>
    <t>1182730302</t>
  </si>
  <si>
    <t>767851104</t>
  </si>
  <si>
    <t>Montáž lávek komínových - kompletní celé lávky vč zábradlí - ozn O1</t>
  </si>
  <si>
    <t>-1427332410</t>
  </si>
  <si>
    <t>5534460R</t>
  </si>
  <si>
    <t>komínická lávka se zábradlím délky 1000 mm dle popisu  a ozn v tabulce O1</t>
  </si>
  <si>
    <t>1453113015</t>
  </si>
  <si>
    <t>767851803</t>
  </si>
  <si>
    <t>Demontáž komínových lávek - celé komínové lávky vč zábradlí</t>
  </si>
  <si>
    <t>-1473075463</t>
  </si>
  <si>
    <t>998767203</t>
  </si>
  <si>
    <t>Přesun hmot procentní pro zámečnické konstrukce v objektech v do 24 m</t>
  </si>
  <si>
    <t>507051875</t>
  </si>
  <si>
    <t>783</t>
  </si>
  <si>
    <t>Dokončovací práce - nátěry</t>
  </si>
  <si>
    <t>783213121</t>
  </si>
  <si>
    <t>Napouštěcí dvojnásobný syntetický biocidní nátěr tesařských konstrukcí zabudovaných do konstrukce</t>
  </si>
  <si>
    <t>1228222669</t>
  </si>
  <si>
    <t>783827425</t>
  </si>
  <si>
    <t xml:space="preserve">Krycí dvojnásobný silikonový nátěr omítek stupně členitosti 1 a 2 - barva dle stávající </t>
  </si>
  <si>
    <t>-1997402648</t>
  </si>
  <si>
    <t>HZS</t>
  </si>
  <si>
    <t>Hodinové zúčtovací sazby</t>
  </si>
  <si>
    <t>HZS1342</t>
  </si>
  <si>
    <t>Hodinová zúčtovací sazba - horolezci pro opravu římsy</t>
  </si>
  <si>
    <t>512</t>
  </si>
  <si>
    <t>-1428102771</t>
  </si>
  <si>
    <t>VRN</t>
  </si>
  <si>
    <t>Vedlejší rozpočtové náklady</t>
  </si>
  <si>
    <t>VRN3</t>
  </si>
  <si>
    <t>Zařízení staveniště</t>
  </si>
  <si>
    <t>030001000</t>
  </si>
  <si>
    <t>1024</t>
  </si>
  <si>
    <t>-1302414860</t>
  </si>
  <si>
    <t>035103001</t>
  </si>
  <si>
    <t>Zábor - 30 dní</t>
  </si>
  <si>
    <t>-742767030</t>
  </si>
  <si>
    <t>VRN4</t>
  </si>
  <si>
    <t>Inženýrská činnost</t>
  </si>
  <si>
    <t>045002000</t>
  </si>
  <si>
    <t>Kompletační a koordinační činnost</t>
  </si>
  <si>
    <t>460568478</t>
  </si>
  <si>
    <t>VRN7</t>
  </si>
  <si>
    <t>Provozní vlivy</t>
  </si>
  <si>
    <t>070001000</t>
  </si>
  <si>
    <t>1525075065</t>
  </si>
  <si>
    <t>VRN9</t>
  </si>
  <si>
    <t>Ostatní náklady</t>
  </si>
  <si>
    <t>090001000</t>
  </si>
  <si>
    <t>921667936</t>
  </si>
  <si>
    <t>Výměna střešní krytiny, Jana Zajíce čp. 184/19, Praha 7</t>
  </si>
  <si>
    <t>ks</t>
  </si>
  <si>
    <t>Qstatní drobný materiál</t>
  </si>
  <si>
    <t>kč</t>
  </si>
  <si>
    <t xml:space="preserve">Práce na které nelze stanovit technologický postup </t>
  </si>
  <si>
    <t>Provedení výchozí revize a vypracování revizní zprávy dle ČSN</t>
  </si>
  <si>
    <t>FeZn 8mm vč.podpěr (montáž)</t>
  </si>
  <si>
    <t>FeZn 30/4 (montáž)</t>
  </si>
  <si>
    <t>Hromosvodá svorka SS (montáž)</t>
  </si>
  <si>
    <t>Hromosvodá svorka SO (montáž)</t>
  </si>
  <si>
    <t>Hromosvodá svorka SP1 (montáž)</t>
  </si>
  <si>
    <t>Hromosvodá svorka SZ (montáž)</t>
  </si>
  <si>
    <t>Jímací tyč (montáž)</t>
  </si>
  <si>
    <t>Zemnící tyč (montáž)</t>
  </si>
  <si>
    <t>Ochranný úhelník (montáž)</t>
  </si>
  <si>
    <t>FeZn 8mm vč.podpěr (materiál)</t>
  </si>
  <si>
    <t>FeZn 30/4 (materiál)</t>
  </si>
  <si>
    <t>Hromosvodá svorka SS (materiál)</t>
  </si>
  <si>
    <t>Hromosvodá svorka SO (materiál)</t>
  </si>
  <si>
    <t>Hromosvodá svorka SP1 (materiál)</t>
  </si>
  <si>
    <t>Hromosvodá svorka SZ (materiál)</t>
  </si>
  <si>
    <t>Jímací tyč (materiál)</t>
  </si>
  <si>
    <t>Zemnící tyč (materiál)</t>
  </si>
  <si>
    <t>Ochranný úhelník (materiál)</t>
  </si>
  <si>
    <t>Krytina keramická drážková režná Tondach FIGARO 11 červená sklonu do 30° na sucho vč syst doplňků a  prvků ( bez hřebene),komp prov - D+M</t>
  </si>
  <si>
    <t>Krytina keramická drážková hřeben z hřebenáčů režných Tondach  na sucho s větracím pásem kovovým</t>
  </si>
  <si>
    <t>Zadavatel: MČ Praha 7</t>
  </si>
  <si>
    <t>Projektant: Lenia SaZ spol.,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</si>
</sst>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/>
    <xf numFmtId="0" fontId="26" fillId="0" borderId="0"/>
  </cellStyleXfs>
  <cellXfs count="17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1" fillId="0" borderId="19" xfId="0" applyNumberFormat="1" applyFont="1" applyBorder="1" applyAlignment="1">
      <alignment vertical="center"/>
    </xf>
    <xf numFmtId="4" fontId="21" fillId="0" borderId="20" xfId="0" applyNumberFormat="1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4" fontId="21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4" fontId="17" fillId="0" borderId="0" xfId="0" applyNumberFormat="1" applyFont="1" applyAlignment="1"/>
    <xf numFmtId="166" fontId="23" fillId="0" borderId="12" xfId="0" applyNumberFormat="1" applyFont="1" applyBorder="1" applyAlignment="1"/>
    <xf numFmtId="166" fontId="23" fillId="0" borderId="13" xfId="0" applyNumberFormat="1" applyFont="1" applyBorder="1" applyAlignment="1"/>
    <xf numFmtId="4" fontId="13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3">
    <cellStyle name="Hypertextový odkaz" xfId="1" builtinId="8"/>
    <cellStyle name="Normální" xfId="0" builtinId="0" customBuiltin="1"/>
    <cellStyle name="Normální 2" xfId="2" xr:uid="{00000000-0005-0000-0000-00000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/>
  </sheetViews>
  <sheetFormatPr defaultRowHeight="10.199999999999999" x14ac:dyDescent="0.35"/>
  <cols>
    <col min="1" max="1" width="8.33203125" customWidth="1"/>
    <col min="2" max="2" width="1.6640625" customWidth="1"/>
    <col min="3" max="3" width="4.1328125" customWidth="1"/>
    <col min="4" max="33" width="2.6640625" customWidth="1"/>
    <col min="34" max="34" width="3.33203125" customWidth="1"/>
    <col min="35" max="35" width="31.6640625" customWidth="1"/>
    <col min="36" max="37" width="2.46484375" customWidth="1"/>
    <col min="38" max="38" width="8.33203125" customWidth="1"/>
    <col min="39" max="39" width="3.33203125" customWidth="1"/>
    <col min="40" max="40" width="13.33203125" customWidth="1"/>
    <col min="41" max="41" width="7.46484375" customWidth="1"/>
    <col min="42" max="42" width="4.1328125" customWidth="1"/>
    <col min="43" max="43" width="15.6640625" hidden="1" customWidth="1"/>
    <col min="44" max="44" width="13.6640625" customWidth="1"/>
    <col min="45" max="47" width="25.79687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328125" hidden="1" customWidth="1"/>
    <col min="54" max="54" width="25" hidden="1" customWidth="1"/>
    <col min="55" max="55" width="21.6640625" hidden="1" customWidth="1"/>
    <col min="56" max="56" width="19.1328125" hidden="1" customWidth="1"/>
    <col min="57" max="57" width="66.46484375" customWidth="1"/>
    <col min="71" max="91" width="9.33203125" hidden="1"/>
  </cols>
  <sheetData>
    <row r="1" spans="1:74" x14ac:dyDescent="0.35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7" customHeight="1" x14ac:dyDescent="0.35">
      <c r="AR2" s="153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2" t="s">
        <v>6</v>
      </c>
      <c r="BT2" s="12" t="s">
        <v>7</v>
      </c>
    </row>
    <row r="3" spans="1:74" ht="7" customHeight="1" x14ac:dyDescent="0.35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5" customHeight="1" x14ac:dyDescent="0.35">
      <c r="B4" s="15"/>
      <c r="D4" s="16" t="s">
        <v>9</v>
      </c>
      <c r="AR4" s="15"/>
      <c r="AS4" s="17" t="s">
        <v>10</v>
      </c>
      <c r="BS4" s="12" t="s">
        <v>11</v>
      </c>
    </row>
    <row r="5" spans="1:74" ht="12" customHeight="1" x14ac:dyDescent="0.35">
      <c r="B5" s="15"/>
      <c r="D5" s="18" t="s">
        <v>12</v>
      </c>
      <c r="K5" s="150" t="s">
        <v>13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5"/>
      <c r="BS5" s="12" t="s">
        <v>6</v>
      </c>
    </row>
    <row r="6" spans="1:74" ht="37" customHeight="1" x14ac:dyDescent="0.35">
      <c r="B6" s="15"/>
      <c r="D6" s="19" t="s">
        <v>14</v>
      </c>
      <c r="K6" s="152" t="s">
        <v>15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5"/>
      <c r="BS6" s="12" t="s">
        <v>6</v>
      </c>
    </row>
    <row r="7" spans="1:74" ht="12" customHeight="1" x14ac:dyDescent="0.35">
      <c r="B7" s="15"/>
      <c r="D7" s="20" t="s">
        <v>16</v>
      </c>
      <c r="K7" s="12" t="s">
        <v>1</v>
      </c>
      <c r="AK7" s="20" t="s">
        <v>17</v>
      </c>
      <c r="AN7" s="12" t="s">
        <v>1</v>
      </c>
      <c r="AR7" s="15"/>
      <c r="BS7" s="12" t="s">
        <v>6</v>
      </c>
    </row>
    <row r="8" spans="1:74" ht="12" customHeight="1" x14ac:dyDescent="0.35">
      <c r="B8" s="15"/>
      <c r="D8" s="20" t="s">
        <v>18</v>
      </c>
      <c r="K8" s="12" t="s">
        <v>19</v>
      </c>
      <c r="AK8" s="20" t="s">
        <v>20</v>
      </c>
      <c r="AN8" s="12" t="s">
        <v>21</v>
      </c>
      <c r="AR8" s="15"/>
      <c r="BS8" s="12" t="s">
        <v>6</v>
      </c>
    </row>
    <row r="9" spans="1:74" ht="14.5" customHeight="1" x14ac:dyDescent="0.35">
      <c r="B9" s="15"/>
      <c r="AR9" s="15"/>
      <c r="BS9" s="12" t="s">
        <v>6</v>
      </c>
    </row>
    <row r="10" spans="1:74" ht="12" customHeight="1" x14ac:dyDescent="0.35">
      <c r="B10" s="15"/>
      <c r="D10" s="20" t="s">
        <v>22</v>
      </c>
      <c r="AK10" s="20" t="s">
        <v>23</v>
      </c>
      <c r="AN10" s="12" t="s">
        <v>1</v>
      </c>
      <c r="AR10" s="15"/>
      <c r="BS10" s="12" t="s">
        <v>6</v>
      </c>
    </row>
    <row r="11" spans="1:74" ht="18.399999999999999" customHeight="1" x14ac:dyDescent="0.35">
      <c r="B11" s="15"/>
      <c r="E11" s="12" t="s">
        <v>19</v>
      </c>
      <c r="AK11" s="20" t="s">
        <v>24</v>
      </c>
      <c r="AN11" s="12" t="s">
        <v>1</v>
      </c>
      <c r="AR11" s="15"/>
      <c r="BS11" s="12" t="s">
        <v>6</v>
      </c>
    </row>
    <row r="12" spans="1:74" ht="7" customHeight="1" x14ac:dyDescent="0.35">
      <c r="B12" s="15"/>
      <c r="AR12" s="15"/>
      <c r="BS12" s="12" t="s">
        <v>6</v>
      </c>
    </row>
    <row r="13" spans="1:74" ht="12" customHeight="1" x14ac:dyDescent="0.35">
      <c r="B13" s="15"/>
      <c r="D13" s="20" t="s">
        <v>25</v>
      </c>
      <c r="AK13" s="20" t="s">
        <v>23</v>
      </c>
      <c r="AN13" s="12" t="s">
        <v>1</v>
      </c>
      <c r="AR13" s="15"/>
      <c r="BS13" s="12" t="s">
        <v>6</v>
      </c>
    </row>
    <row r="14" spans="1:74" x14ac:dyDescent="0.35">
      <c r="B14" s="15"/>
      <c r="E14" s="12" t="s">
        <v>26</v>
      </c>
      <c r="AK14" s="20" t="s">
        <v>24</v>
      </c>
      <c r="AN14" s="12" t="s">
        <v>1</v>
      </c>
      <c r="AR14" s="15"/>
      <c r="BS14" s="12" t="s">
        <v>6</v>
      </c>
    </row>
    <row r="15" spans="1:74" ht="7" customHeight="1" x14ac:dyDescent="0.35">
      <c r="B15" s="15"/>
      <c r="AR15" s="15"/>
      <c r="BS15" s="12" t="s">
        <v>3</v>
      </c>
    </row>
    <row r="16" spans="1:74" ht="12" customHeight="1" x14ac:dyDescent="0.35">
      <c r="B16" s="15"/>
      <c r="D16" s="20" t="s">
        <v>27</v>
      </c>
      <c r="AK16" s="20" t="s">
        <v>23</v>
      </c>
      <c r="AN16" s="12" t="s">
        <v>1</v>
      </c>
      <c r="AR16" s="15"/>
      <c r="BS16" s="12" t="s">
        <v>3</v>
      </c>
    </row>
    <row r="17" spans="2:71" ht="18.399999999999999" customHeight="1" x14ac:dyDescent="0.35">
      <c r="B17" s="15"/>
      <c r="E17" s="12" t="s">
        <v>19</v>
      </c>
      <c r="AK17" s="20" t="s">
        <v>24</v>
      </c>
      <c r="AN17" s="12" t="s">
        <v>1</v>
      </c>
      <c r="AR17" s="15"/>
      <c r="BS17" s="12" t="s">
        <v>28</v>
      </c>
    </row>
    <row r="18" spans="2:71" ht="7" customHeight="1" x14ac:dyDescent="0.35">
      <c r="B18" s="15"/>
      <c r="AR18" s="15"/>
      <c r="BS18" s="12" t="s">
        <v>6</v>
      </c>
    </row>
    <row r="19" spans="2:71" ht="12" customHeight="1" x14ac:dyDescent="0.35">
      <c r="B19" s="15"/>
      <c r="D19" s="20" t="s">
        <v>29</v>
      </c>
      <c r="AK19" s="20" t="s">
        <v>23</v>
      </c>
      <c r="AN19" s="12" t="s">
        <v>1</v>
      </c>
      <c r="AR19" s="15"/>
      <c r="BS19" s="12" t="s">
        <v>6</v>
      </c>
    </row>
    <row r="20" spans="2:71" ht="18.399999999999999" customHeight="1" x14ac:dyDescent="0.35">
      <c r="B20" s="15"/>
      <c r="E20" s="12" t="s">
        <v>26</v>
      </c>
      <c r="AK20" s="20" t="s">
        <v>24</v>
      </c>
      <c r="AN20" s="12" t="s">
        <v>1</v>
      </c>
      <c r="AR20" s="15"/>
      <c r="BS20" s="12" t="s">
        <v>28</v>
      </c>
    </row>
    <row r="21" spans="2:71" ht="7" customHeight="1" x14ac:dyDescent="0.35">
      <c r="B21" s="15"/>
      <c r="AR21" s="15"/>
    </row>
    <row r="22" spans="2:71" ht="12" customHeight="1" x14ac:dyDescent="0.35">
      <c r="B22" s="15"/>
      <c r="D22" s="20" t="s">
        <v>30</v>
      </c>
      <c r="AR22" s="15"/>
    </row>
    <row r="23" spans="2:71" ht="16.5" customHeight="1" x14ac:dyDescent="0.35">
      <c r="B23" s="15"/>
      <c r="E23" s="154" t="s">
        <v>1</v>
      </c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R23" s="15"/>
    </row>
    <row r="24" spans="2:71" ht="7" customHeight="1" x14ac:dyDescent="0.35">
      <c r="B24" s="15"/>
      <c r="AR24" s="15"/>
    </row>
    <row r="25" spans="2:71" ht="7" customHeight="1" x14ac:dyDescent="0.35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s="1" customFormat="1" ht="25.9" customHeight="1" x14ac:dyDescent="0.35">
      <c r="B26" s="23"/>
      <c r="D26" s="24" t="s">
        <v>31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55">
        <f>ROUND(AG54,2)</f>
        <v>0</v>
      </c>
      <c r="AL26" s="156"/>
      <c r="AM26" s="156"/>
      <c r="AN26" s="156"/>
      <c r="AO26" s="156"/>
      <c r="AR26" s="23"/>
    </row>
    <row r="27" spans="2:71" s="1" customFormat="1" ht="7" customHeight="1" x14ac:dyDescent="0.35">
      <c r="B27" s="23"/>
      <c r="AR27" s="23"/>
    </row>
    <row r="28" spans="2:71" s="1" customFormat="1" x14ac:dyDescent="0.35">
      <c r="B28" s="23"/>
      <c r="L28" s="149" t="s">
        <v>32</v>
      </c>
      <c r="M28" s="149"/>
      <c r="N28" s="149"/>
      <c r="O28" s="149"/>
      <c r="P28" s="149"/>
      <c r="W28" s="149" t="s">
        <v>33</v>
      </c>
      <c r="X28" s="149"/>
      <c r="Y28" s="149"/>
      <c r="Z28" s="149"/>
      <c r="AA28" s="149"/>
      <c r="AB28" s="149"/>
      <c r="AC28" s="149"/>
      <c r="AD28" s="149"/>
      <c r="AE28" s="149"/>
      <c r="AK28" s="149" t="s">
        <v>34</v>
      </c>
      <c r="AL28" s="149"/>
      <c r="AM28" s="149"/>
      <c r="AN28" s="149"/>
      <c r="AO28" s="149"/>
      <c r="AR28" s="23"/>
    </row>
    <row r="29" spans="2:71" s="2" customFormat="1" ht="14.5" customHeight="1" x14ac:dyDescent="0.35">
      <c r="B29" s="27"/>
      <c r="D29" s="20" t="s">
        <v>35</v>
      </c>
      <c r="F29" s="20" t="s">
        <v>36</v>
      </c>
      <c r="L29" s="148">
        <v>0.21</v>
      </c>
      <c r="M29" s="147"/>
      <c r="N29" s="147"/>
      <c r="O29" s="147"/>
      <c r="P29" s="147"/>
      <c r="W29" s="146">
        <f>ROUND(AZ54, 2)</f>
        <v>0</v>
      </c>
      <c r="X29" s="147"/>
      <c r="Y29" s="147"/>
      <c r="Z29" s="147"/>
      <c r="AA29" s="147"/>
      <c r="AB29" s="147"/>
      <c r="AC29" s="147"/>
      <c r="AD29" s="147"/>
      <c r="AE29" s="147"/>
      <c r="AK29" s="146">
        <f>ROUND(AV54, 2)</f>
        <v>0</v>
      </c>
      <c r="AL29" s="147"/>
      <c r="AM29" s="147"/>
      <c r="AN29" s="147"/>
      <c r="AO29" s="147"/>
      <c r="AR29" s="27"/>
    </row>
    <row r="30" spans="2:71" s="2" customFormat="1" ht="14.5" customHeight="1" x14ac:dyDescent="0.35">
      <c r="B30" s="27"/>
      <c r="F30" s="20" t="s">
        <v>37</v>
      </c>
      <c r="L30" s="148">
        <v>0.15</v>
      </c>
      <c r="M30" s="147"/>
      <c r="N30" s="147"/>
      <c r="O30" s="147"/>
      <c r="P30" s="147"/>
      <c r="W30" s="146">
        <f>ROUND(BA54, 2)</f>
        <v>0</v>
      </c>
      <c r="X30" s="147"/>
      <c r="Y30" s="147"/>
      <c r="Z30" s="147"/>
      <c r="AA30" s="147"/>
      <c r="AB30" s="147"/>
      <c r="AC30" s="147"/>
      <c r="AD30" s="147"/>
      <c r="AE30" s="147"/>
      <c r="AK30" s="146">
        <f>ROUND(AW54, 2)</f>
        <v>0</v>
      </c>
      <c r="AL30" s="147"/>
      <c r="AM30" s="147"/>
      <c r="AN30" s="147"/>
      <c r="AO30" s="147"/>
      <c r="AR30" s="27"/>
    </row>
    <row r="31" spans="2:71" s="2" customFormat="1" ht="14.5" hidden="1" customHeight="1" x14ac:dyDescent="0.35">
      <c r="B31" s="27"/>
      <c r="F31" s="20" t="s">
        <v>38</v>
      </c>
      <c r="L31" s="148">
        <v>0.21</v>
      </c>
      <c r="M31" s="147"/>
      <c r="N31" s="147"/>
      <c r="O31" s="147"/>
      <c r="P31" s="147"/>
      <c r="W31" s="146">
        <f>ROUND(BB54, 2)</f>
        <v>0</v>
      </c>
      <c r="X31" s="147"/>
      <c r="Y31" s="147"/>
      <c r="Z31" s="147"/>
      <c r="AA31" s="147"/>
      <c r="AB31" s="147"/>
      <c r="AC31" s="147"/>
      <c r="AD31" s="147"/>
      <c r="AE31" s="147"/>
      <c r="AK31" s="146">
        <v>0</v>
      </c>
      <c r="AL31" s="147"/>
      <c r="AM31" s="147"/>
      <c r="AN31" s="147"/>
      <c r="AO31" s="147"/>
      <c r="AR31" s="27"/>
    </row>
    <row r="32" spans="2:71" s="2" customFormat="1" ht="14.5" hidden="1" customHeight="1" x14ac:dyDescent="0.35">
      <c r="B32" s="27"/>
      <c r="F32" s="20" t="s">
        <v>39</v>
      </c>
      <c r="L32" s="148">
        <v>0.15</v>
      </c>
      <c r="M32" s="147"/>
      <c r="N32" s="147"/>
      <c r="O32" s="147"/>
      <c r="P32" s="147"/>
      <c r="W32" s="146">
        <f>ROUND(BC54, 2)</f>
        <v>0</v>
      </c>
      <c r="X32" s="147"/>
      <c r="Y32" s="147"/>
      <c r="Z32" s="147"/>
      <c r="AA32" s="147"/>
      <c r="AB32" s="147"/>
      <c r="AC32" s="147"/>
      <c r="AD32" s="147"/>
      <c r="AE32" s="147"/>
      <c r="AK32" s="146">
        <v>0</v>
      </c>
      <c r="AL32" s="147"/>
      <c r="AM32" s="147"/>
      <c r="AN32" s="147"/>
      <c r="AO32" s="147"/>
      <c r="AR32" s="27"/>
    </row>
    <row r="33" spans="2:44" s="2" customFormat="1" ht="14.5" hidden="1" customHeight="1" x14ac:dyDescent="0.35">
      <c r="B33" s="27"/>
      <c r="F33" s="20" t="s">
        <v>40</v>
      </c>
      <c r="L33" s="148">
        <v>0</v>
      </c>
      <c r="M33" s="147"/>
      <c r="N33" s="147"/>
      <c r="O33" s="147"/>
      <c r="P33" s="147"/>
      <c r="W33" s="146">
        <f>ROUND(BD54, 2)</f>
        <v>0</v>
      </c>
      <c r="X33" s="147"/>
      <c r="Y33" s="147"/>
      <c r="Z33" s="147"/>
      <c r="AA33" s="147"/>
      <c r="AB33" s="147"/>
      <c r="AC33" s="147"/>
      <c r="AD33" s="147"/>
      <c r="AE33" s="147"/>
      <c r="AK33" s="146">
        <v>0</v>
      </c>
      <c r="AL33" s="147"/>
      <c r="AM33" s="147"/>
      <c r="AN33" s="147"/>
      <c r="AO33" s="147"/>
      <c r="AR33" s="27"/>
    </row>
    <row r="34" spans="2:44" s="1" customFormat="1" ht="7" customHeight="1" x14ac:dyDescent="0.35">
      <c r="B34" s="23"/>
      <c r="AR34" s="23"/>
    </row>
    <row r="35" spans="2:44" s="1" customFormat="1" ht="25.9" customHeight="1" x14ac:dyDescent="0.35">
      <c r="B35" s="23"/>
      <c r="C35" s="29"/>
      <c r="D35" s="30" t="s">
        <v>41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42</v>
      </c>
      <c r="U35" s="31"/>
      <c r="V35" s="31"/>
      <c r="W35" s="31"/>
      <c r="X35" s="142" t="s">
        <v>43</v>
      </c>
      <c r="Y35" s="143"/>
      <c r="Z35" s="143"/>
      <c r="AA35" s="143"/>
      <c r="AB35" s="143"/>
      <c r="AC35" s="31"/>
      <c r="AD35" s="31"/>
      <c r="AE35" s="31"/>
      <c r="AF35" s="31"/>
      <c r="AG35" s="31"/>
      <c r="AH35" s="31"/>
      <c r="AI35" s="31"/>
      <c r="AJ35" s="31"/>
      <c r="AK35" s="144">
        <f>SUM(AK26:AK33)</f>
        <v>0</v>
      </c>
      <c r="AL35" s="143"/>
      <c r="AM35" s="143"/>
      <c r="AN35" s="143"/>
      <c r="AO35" s="145"/>
      <c r="AP35" s="29"/>
      <c r="AQ35" s="29"/>
      <c r="AR35" s="23"/>
    </row>
    <row r="36" spans="2:44" s="1" customFormat="1" ht="7" customHeight="1" x14ac:dyDescent="0.35">
      <c r="B36" s="23"/>
      <c r="AR36" s="23"/>
    </row>
    <row r="37" spans="2:44" s="1" customFormat="1" ht="7" customHeight="1" x14ac:dyDescent="0.35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7" customHeight="1" x14ac:dyDescent="0.3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5" customHeight="1" x14ac:dyDescent="0.35">
      <c r="B42" s="23"/>
      <c r="C42" s="16" t="s">
        <v>44</v>
      </c>
      <c r="AR42" s="23"/>
    </row>
    <row r="43" spans="2:44" s="1" customFormat="1" ht="7" customHeight="1" x14ac:dyDescent="0.35">
      <c r="B43" s="23"/>
      <c r="AR43" s="23"/>
    </row>
    <row r="44" spans="2:44" s="1" customFormat="1" ht="12" customHeight="1" x14ac:dyDescent="0.35">
      <c r="B44" s="23"/>
      <c r="C44" s="20" t="s">
        <v>12</v>
      </c>
      <c r="L44" s="1" t="str">
        <f>K5</f>
        <v>StrechaJZ</v>
      </c>
      <c r="AR44" s="23"/>
    </row>
    <row r="45" spans="2:44" s="3" customFormat="1" ht="37" customHeight="1" x14ac:dyDescent="0.35">
      <c r="B45" s="37"/>
      <c r="C45" s="38" t="s">
        <v>14</v>
      </c>
      <c r="L45" s="167" t="str">
        <f>K6</f>
        <v>Výměna střešní krytiny, Jana Zajíce čp. 184/19, Praha 7-změna</v>
      </c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R45" s="37"/>
    </row>
    <row r="46" spans="2:44" s="1" customFormat="1" ht="7" customHeight="1" x14ac:dyDescent="0.35">
      <c r="B46" s="23"/>
      <c r="AR46" s="23"/>
    </row>
    <row r="47" spans="2:44" s="1" customFormat="1" ht="12" customHeight="1" x14ac:dyDescent="0.35">
      <c r="B47" s="23"/>
      <c r="C47" s="20" t="s">
        <v>18</v>
      </c>
      <c r="L47" s="39" t="str">
        <f>IF(K8="","",K8)</f>
        <v xml:space="preserve"> </v>
      </c>
      <c r="AI47" s="20" t="s">
        <v>20</v>
      </c>
      <c r="AM47" s="169" t="str">
        <f>IF(AN8= "","",AN8)</f>
        <v>19. 3. 2019</v>
      </c>
      <c r="AN47" s="169"/>
      <c r="AR47" s="23"/>
    </row>
    <row r="48" spans="2:44" s="1" customFormat="1" ht="7" customHeight="1" x14ac:dyDescent="0.35">
      <c r="B48" s="23"/>
      <c r="AR48" s="23"/>
    </row>
    <row r="49" spans="1:90" s="1" customFormat="1" ht="13.75" customHeight="1" x14ac:dyDescent="0.35">
      <c r="B49" s="23"/>
      <c r="C49" s="20" t="s">
        <v>22</v>
      </c>
      <c r="L49" s="1" t="str">
        <f>IF(E11= "","",E11)</f>
        <v xml:space="preserve"> </v>
      </c>
      <c r="AI49" s="20" t="s">
        <v>27</v>
      </c>
      <c r="AM49" s="170" t="str">
        <f>IF(E17="","",E17)</f>
        <v xml:space="preserve"> </v>
      </c>
      <c r="AN49" s="171"/>
      <c r="AO49" s="171"/>
      <c r="AP49" s="171"/>
      <c r="AR49" s="23"/>
      <c r="AS49" s="172" t="s">
        <v>45</v>
      </c>
      <c r="AT49" s="173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1:90" s="1" customFormat="1" ht="13.75" customHeight="1" x14ac:dyDescent="0.35">
      <c r="B50" s="23"/>
      <c r="C50" s="20" t="s">
        <v>25</v>
      </c>
      <c r="L50" s="1" t="str">
        <f>IF(E14="","",E14)</f>
        <v>Hana Pejšová</v>
      </c>
      <c r="AI50" s="20" t="s">
        <v>29</v>
      </c>
      <c r="AM50" s="170" t="str">
        <f>IF(E20="","",E20)</f>
        <v>Hana Pejšová</v>
      </c>
      <c r="AN50" s="171"/>
      <c r="AO50" s="171"/>
      <c r="AP50" s="171"/>
      <c r="AR50" s="23"/>
      <c r="AS50" s="174"/>
      <c r="AT50" s="175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1:90" s="1" customFormat="1" ht="10.9" customHeight="1" x14ac:dyDescent="0.35">
      <c r="B51" s="23"/>
      <c r="AR51" s="23"/>
      <c r="AS51" s="174"/>
      <c r="AT51" s="175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2" spans="1:90" s="1" customFormat="1" ht="29.25" customHeight="1" x14ac:dyDescent="0.35">
      <c r="B52" s="23"/>
      <c r="C52" s="157" t="s">
        <v>46</v>
      </c>
      <c r="D52" s="158"/>
      <c r="E52" s="158"/>
      <c r="F52" s="158"/>
      <c r="G52" s="158"/>
      <c r="H52" s="46"/>
      <c r="I52" s="159" t="s">
        <v>47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60" t="s">
        <v>48</v>
      </c>
      <c r="AH52" s="158"/>
      <c r="AI52" s="158"/>
      <c r="AJ52" s="158"/>
      <c r="AK52" s="158"/>
      <c r="AL52" s="158"/>
      <c r="AM52" s="158"/>
      <c r="AN52" s="159" t="s">
        <v>49</v>
      </c>
      <c r="AO52" s="158"/>
      <c r="AP52" s="161"/>
      <c r="AQ52" s="47" t="s">
        <v>50</v>
      </c>
      <c r="AR52" s="23"/>
      <c r="AS52" s="48" t="s">
        <v>51</v>
      </c>
      <c r="AT52" s="49" t="s">
        <v>52</v>
      </c>
      <c r="AU52" s="49" t="s">
        <v>53</v>
      </c>
      <c r="AV52" s="49" t="s">
        <v>54</v>
      </c>
      <c r="AW52" s="49" t="s">
        <v>55</v>
      </c>
      <c r="AX52" s="49" t="s">
        <v>56</v>
      </c>
      <c r="AY52" s="49" t="s">
        <v>57</v>
      </c>
      <c r="AZ52" s="49" t="s">
        <v>58</v>
      </c>
      <c r="BA52" s="49" t="s">
        <v>59</v>
      </c>
      <c r="BB52" s="49" t="s">
        <v>60</v>
      </c>
      <c r="BC52" s="49" t="s">
        <v>61</v>
      </c>
      <c r="BD52" s="50" t="s">
        <v>62</v>
      </c>
    </row>
    <row r="53" spans="1:90" s="1" customFormat="1" ht="10.9" customHeight="1" x14ac:dyDescent="0.35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1:90" s="4" customFormat="1" ht="32.5" customHeight="1" x14ac:dyDescent="0.35">
      <c r="B54" s="52"/>
      <c r="C54" s="53" t="s">
        <v>63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5">
        <f>ROUND(AG55,2)</f>
        <v>0</v>
      </c>
      <c r="AH54" s="165"/>
      <c r="AI54" s="165"/>
      <c r="AJ54" s="165"/>
      <c r="AK54" s="165"/>
      <c r="AL54" s="165"/>
      <c r="AM54" s="165"/>
      <c r="AN54" s="166">
        <f>SUM(AG54,AT54)</f>
        <v>0</v>
      </c>
      <c r="AO54" s="166"/>
      <c r="AP54" s="166"/>
      <c r="AQ54" s="56" t="s">
        <v>1</v>
      </c>
      <c r="AR54" s="52"/>
      <c r="AS54" s="57">
        <f>ROUND(AS55,2)</f>
        <v>0</v>
      </c>
      <c r="AT54" s="58">
        <f>ROUND(SUM(AV54:AW54),2)</f>
        <v>0</v>
      </c>
      <c r="AU54" s="59">
        <f>ROUND(AU55,5)</f>
        <v>1286.3390999999999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ROUND(AZ55,2)</f>
        <v>0</v>
      </c>
      <c r="BA54" s="58">
        <f>ROUND(BA55,2)</f>
        <v>0</v>
      </c>
      <c r="BB54" s="58">
        <f>ROUND(BB55,2)</f>
        <v>0</v>
      </c>
      <c r="BC54" s="58">
        <f>ROUND(BC55,2)</f>
        <v>0</v>
      </c>
      <c r="BD54" s="60">
        <f>ROUND(BD55,2)</f>
        <v>0</v>
      </c>
      <c r="BS54" s="61" t="s">
        <v>64</v>
      </c>
      <c r="BT54" s="61" t="s">
        <v>65</v>
      </c>
      <c r="BV54" s="61" t="s">
        <v>66</v>
      </c>
      <c r="BW54" s="61" t="s">
        <v>4</v>
      </c>
      <c r="BX54" s="61" t="s">
        <v>67</v>
      </c>
      <c r="CL54" s="61" t="s">
        <v>1</v>
      </c>
    </row>
    <row r="55" spans="1:90" s="5" customFormat="1" ht="27" customHeight="1" x14ac:dyDescent="0.35">
      <c r="A55" s="62" t="s">
        <v>68</v>
      </c>
      <c r="B55" s="63"/>
      <c r="C55" s="64"/>
      <c r="D55" s="164" t="s">
        <v>13</v>
      </c>
      <c r="E55" s="164"/>
      <c r="F55" s="164"/>
      <c r="G55" s="164"/>
      <c r="H55" s="164"/>
      <c r="I55" s="65"/>
      <c r="J55" s="164" t="s">
        <v>15</v>
      </c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2">
        <f>' Výměna střešního pláště'!J28</f>
        <v>0</v>
      </c>
      <c r="AH55" s="163"/>
      <c r="AI55" s="163"/>
      <c r="AJ55" s="163"/>
      <c r="AK55" s="163"/>
      <c r="AL55" s="163"/>
      <c r="AM55" s="163"/>
      <c r="AN55" s="162">
        <f>SUM(AG55,AT55)</f>
        <v>0</v>
      </c>
      <c r="AO55" s="163"/>
      <c r="AP55" s="163"/>
      <c r="AQ55" s="66" t="s">
        <v>69</v>
      </c>
      <c r="AR55" s="63"/>
      <c r="AS55" s="67">
        <v>0</v>
      </c>
      <c r="AT55" s="68">
        <f>ROUND(SUM(AV55:AW55),2)</f>
        <v>0</v>
      </c>
      <c r="AU55" s="69">
        <f>' Výměna střešního pláště'!P93</f>
        <v>1286.3390949999998</v>
      </c>
      <c r="AV55" s="68">
        <f>' Výměna střešního pláště'!J31</f>
        <v>0</v>
      </c>
      <c r="AW55" s="68">
        <f>' Výměna střešního pláště'!J32</f>
        <v>0</v>
      </c>
      <c r="AX55" s="68">
        <f>' Výměna střešního pláště'!J33</f>
        <v>0</v>
      </c>
      <c r="AY55" s="68">
        <f>' Výměna střešního pláště'!J34</f>
        <v>0</v>
      </c>
      <c r="AZ55" s="68">
        <f>' Výměna střešního pláště'!F31</f>
        <v>0</v>
      </c>
      <c r="BA55" s="68">
        <f>' Výměna střešního pláště'!F32</f>
        <v>0</v>
      </c>
      <c r="BB55" s="68">
        <f>' Výměna střešního pláště'!F33</f>
        <v>0</v>
      </c>
      <c r="BC55" s="68">
        <f>' Výměna střešního pláště'!F34</f>
        <v>0</v>
      </c>
      <c r="BD55" s="70">
        <f>' Výměna střešního pláště'!F35</f>
        <v>0</v>
      </c>
      <c r="BT55" s="71" t="s">
        <v>70</v>
      </c>
      <c r="BU55" s="71" t="s">
        <v>71</v>
      </c>
      <c r="BV55" s="71" t="s">
        <v>66</v>
      </c>
      <c r="BW55" s="71" t="s">
        <v>4</v>
      </c>
      <c r="BX55" s="71" t="s">
        <v>67</v>
      </c>
      <c r="CL55" s="71" t="s">
        <v>1</v>
      </c>
    </row>
    <row r="56" spans="1:90" s="1" customFormat="1" ht="30" customHeight="1" x14ac:dyDescent="0.35">
      <c r="B56" s="23"/>
      <c r="AR56" s="23"/>
    </row>
    <row r="57" spans="1:90" s="1" customFormat="1" ht="7" customHeight="1" x14ac:dyDescent="0.35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23"/>
    </row>
  </sheetData>
  <mergeCells count="40"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55" location="'StrechaJZ - Výměna střešn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06"/>
  <sheetViews>
    <sheetView showGridLines="0" tabSelected="1" topLeftCell="A14" workbookViewId="0">
      <selection activeCell="D19" sqref="D19"/>
    </sheetView>
  </sheetViews>
  <sheetFormatPr defaultRowHeight="10.199999999999999" x14ac:dyDescent="0.35"/>
  <cols>
    <col min="1" max="1" width="8.33203125" customWidth="1"/>
    <col min="2" max="2" width="1.6640625" customWidth="1"/>
    <col min="3" max="3" width="4.1328125" customWidth="1"/>
    <col min="4" max="4" width="4.33203125" customWidth="1"/>
    <col min="5" max="5" width="17.1328125" customWidth="1"/>
    <col min="6" max="6" width="100.796875" customWidth="1"/>
    <col min="7" max="7" width="8.6640625" customWidth="1"/>
    <col min="8" max="8" width="11.1328125" customWidth="1"/>
    <col min="9" max="9" width="14.1328125" customWidth="1"/>
    <col min="10" max="10" width="23.46484375" customWidth="1"/>
    <col min="11" max="11" width="13.6640625" hidden="1" customWidth="1"/>
    <col min="12" max="12" width="9.33203125" customWidth="1"/>
    <col min="13" max="13" width="10.796875" hidden="1" customWidth="1"/>
    <col min="14" max="14" width="9.33203125" hidden="1"/>
    <col min="15" max="20" width="14.13281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35">
      <c r="A1" s="72"/>
    </row>
    <row r="2" spans="1:46" ht="37" customHeight="1" x14ac:dyDescent="0.35">
      <c r="L2" s="153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2" t="s">
        <v>4</v>
      </c>
    </row>
    <row r="3" spans="1:46" ht="7" customHeight="1" x14ac:dyDescent="0.35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70</v>
      </c>
    </row>
    <row r="4" spans="1:46" ht="25" customHeight="1" x14ac:dyDescent="0.35">
      <c r="B4" s="15"/>
      <c r="D4" s="16" t="s">
        <v>72</v>
      </c>
      <c r="L4" s="15"/>
      <c r="M4" s="17" t="s">
        <v>10</v>
      </c>
      <c r="AT4" s="12" t="s">
        <v>3</v>
      </c>
    </row>
    <row r="5" spans="1:46" ht="7" customHeight="1" x14ac:dyDescent="0.35">
      <c r="B5" s="15"/>
      <c r="L5" s="15"/>
    </row>
    <row r="6" spans="1:46" s="1" customFormat="1" ht="12" customHeight="1" x14ac:dyDescent="0.35">
      <c r="B6" s="23"/>
      <c r="D6" s="20" t="s">
        <v>14</v>
      </c>
      <c r="L6" s="23"/>
    </row>
    <row r="7" spans="1:46" s="1" customFormat="1" ht="37" customHeight="1" x14ac:dyDescent="0.35">
      <c r="B7" s="23"/>
      <c r="E7" s="167" t="s">
        <v>388</v>
      </c>
      <c r="F7" s="171"/>
      <c r="G7" s="171"/>
      <c r="H7" s="171"/>
      <c r="L7" s="23"/>
    </row>
    <row r="8" spans="1:46" s="1" customFormat="1" x14ac:dyDescent="0.35">
      <c r="B8" s="23"/>
      <c r="L8" s="23"/>
    </row>
    <row r="9" spans="1:46" s="1" customFormat="1" ht="12" customHeight="1" x14ac:dyDescent="0.35">
      <c r="B9" s="23"/>
      <c r="D9" s="20" t="s">
        <v>16</v>
      </c>
      <c r="F9" s="12" t="s">
        <v>1</v>
      </c>
      <c r="I9" s="20" t="s">
        <v>17</v>
      </c>
      <c r="J9" s="12" t="s">
        <v>1</v>
      </c>
      <c r="L9" s="23"/>
    </row>
    <row r="10" spans="1:46" s="1" customFormat="1" ht="12" customHeight="1" x14ac:dyDescent="0.35">
      <c r="B10" s="23"/>
      <c r="D10" s="20" t="s">
        <v>18</v>
      </c>
      <c r="F10" s="12" t="s">
        <v>19</v>
      </c>
      <c r="I10" s="20" t="s">
        <v>20</v>
      </c>
      <c r="J10" s="40"/>
      <c r="L10" s="23"/>
    </row>
    <row r="11" spans="1:46" s="1" customFormat="1" ht="10.9" customHeight="1" x14ac:dyDescent="0.35">
      <c r="B11" s="23"/>
      <c r="L11" s="23"/>
    </row>
    <row r="12" spans="1:46" s="1" customFormat="1" ht="12" customHeight="1" x14ac:dyDescent="0.35">
      <c r="B12" s="23"/>
      <c r="D12" s="20" t="s">
        <v>414</v>
      </c>
      <c r="I12" s="20" t="s">
        <v>23</v>
      </c>
      <c r="J12" s="12" t="str">
        <f>IF('Rekapitulace stavby'!AN10="","",'Rekapitulace stavby'!AN10)</f>
        <v/>
      </c>
      <c r="L12" s="23"/>
    </row>
    <row r="13" spans="1:46" s="1" customFormat="1" ht="18" customHeight="1" x14ac:dyDescent="0.35">
      <c r="B13" s="23"/>
      <c r="E13" s="12" t="str">
        <f>IF('Rekapitulace stavby'!E11="","",'Rekapitulace stavby'!E11)</f>
        <v xml:space="preserve"> </v>
      </c>
      <c r="I13" s="20" t="s">
        <v>24</v>
      </c>
      <c r="J13" s="12" t="str">
        <f>IF('Rekapitulace stavby'!AN11="","",'Rekapitulace stavby'!AN11)</f>
        <v/>
      </c>
      <c r="L13" s="23"/>
    </row>
    <row r="14" spans="1:46" s="1" customFormat="1" ht="7" customHeight="1" x14ac:dyDescent="0.35">
      <c r="B14" s="23"/>
      <c r="L14" s="23"/>
    </row>
    <row r="15" spans="1:46" s="1" customFormat="1" ht="12" customHeight="1" x14ac:dyDescent="0.35">
      <c r="B15" s="23"/>
      <c r="D15" s="20" t="s">
        <v>25</v>
      </c>
      <c r="I15" s="20" t="s">
        <v>23</v>
      </c>
      <c r="J15" s="12" t="s">
        <v>1</v>
      </c>
      <c r="L15" s="23"/>
    </row>
    <row r="16" spans="1:46" s="1" customFormat="1" ht="18" customHeight="1" x14ac:dyDescent="0.35">
      <c r="B16" s="23"/>
      <c r="E16" s="12"/>
      <c r="I16" s="20" t="s">
        <v>24</v>
      </c>
      <c r="J16" s="12" t="s">
        <v>1</v>
      </c>
      <c r="L16" s="23"/>
    </row>
    <row r="17" spans="2:12" s="1" customFormat="1" ht="7" customHeight="1" x14ac:dyDescent="0.35">
      <c r="B17" s="23"/>
      <c r="L17" s="23"/>
    </row>
    <row r="18" spans="2:12" s="1" customFormat="1" ht="12" customHeight="1" x14ac:dyDescent="0.35">
      <c r="B18" s="23"/>
      <c r="D18" s="20" t="s">
        <v>415</v>
      </c>
      <c r="I18" s="20" t="s">
        <v>23</v>
      </c>
      <c r="J18" s="12" t="str">
        <f>IF('Rekapitulace stavby'!AN16="","",'Rekapitulace stavby'!AN16)</f>
        <v/>
      </c>
      <c r="L18" s="23"/>
    </row>
    <row r="19" spans="2:12" s="1" customFormat="1" ht="18" customHeight="1" x14ac:dyDescent="0.35">
      <c r="B19" s="23"/>
      <c r="E19" s="12" t="str">
        <f>IF('Rekapitulace stavby'!E17="","",'Rekapitulace stavby'!E17)</f>
        <v xml:space="preserve"> </v>
      </c>
      <c r="I19" s="20" t="s">
        <v>24</v>
      </c>
      <c r="J19" s="12" t="str">
        <f>IF('Rekapitulace stavby'!AN17="","",'Rekapitulace stavby'!AN17)</f>
        <v/>
      </c>
      <c r="L19" s="23"/>
    </row>
    <row r="20" spans="2:12" s="1" customFormat="1" ht="7" customHeight="1" x14ac:dyDescent="0.35">
      <c r="B20" s="23"/>
      <c r="L20" s="23"/>
    </row>
    <row r="21" spans="2:12" s="1" customFormat="1" ht="12" customHeight="1" x14ac:dyDescent="0.35">
      <c r="B21" s="23"/>
      <c r="D21" s="20" t="s">
        <v>29</v>
      </c>
      <c r="I21" s="20" t="s">
        <v>23</v>
      </c>
      <c r="J21" s="12" t="s">
        <v>1</v>
      </c>
      <c r="L21" s="23"/>
    </row>
    <row r="22" spans="2:12" s="1" customFormat="1" ht="18" customHeight="1" x14ac:dyDescent="0.35">
      <c r="B22" s="23"/>
      <c r="E22" s="12" t="s">
        <v>26</v>
      </c>
      <c r="I22" s="20" t="s">
        <v>24</v>
      </c>
      <c r="J22" s="12" t="s">
        <v>1</v>
      </c>
      <c r="L22" s="23"/>
    </row>
    <row r="23" spans="2:12" s="1" customFormat="1" ht="7" customHeight="1" x14ac:dyDescent="0.35">
      <c r="B23" s="23"/>
      <c r="L23" s="23"/>
    </row>
    <row r="24" spans="2:12" s="1" customFormat="1" ht="12" customHeight="1" x14ac:dyDescent="0.35">
      <c r="B24" s="23"/>
      <c r="D24" s="20" t="s">
        <v>30</v>
      </c>
      <c r="L24" s="23"/>
    </row>
    <row r="25" spans="2:12" s="6" customFormat="1" ht="16.5" customHeight="1" x14ac:dyDescent="0.35">
      <c r="B25" s="73"/>
      <c r="E25" s="154" t="s">
        <v>1</v>
      </c>
      <c r="F25" s="154"/>
      <c r="G25" s="154"/>
      <c r="H25" s="154"/>
      <c r="L25" s="73"/>
    </row>
    <row r="26" spans="2:12" s="1" customFormat="1" ht="7" customHeight="1" x14ac:dyDescent="0.35">
      <c r="B26" s="23"/>
      <c r="L26" s="23"/>
    </row>
    <row r="27" spans="2:12" s="1" customFormat="1" ht="7" customHeight="1" x14ac:dyDescent="0.35">
      <c r="B27" s="23"/>
      <c r="D27" s="41"/>
      <c r="E27" s="41"/>
      <c r="F27" s="41"/>
      <c r="G27" s="41"/>
      <c r="H27" s="41"/>
      <c r="I27" s="41"/>
      <c r="J27" s="41"/>
      <c r="K27" s="41"/>
      <c r="L27" s="23"/>
    </row>
    <row r="28" spans="2:12" s="1" customFormat="1" ht="25.35" customHeight="1" x14ac:dyDescent="0.35">
      <c r="B28" s="23"/>
      <c r="D28" s="74" t="s">
        <v>31</v>
      </c>
      <c r="J28" s="55">
        <f>ROUND(J93, 2)</f>
        <v>0</v>
      </c>
      <c r="L28" s="23"/>
    </row>
    <row r="29" spans="2:12" s="1" customFormat="1" ht="7" customHeight="1" x14ac:dyDescent="0.35">
      <c r="B29" s="23"/>
      <c r="D29" s="41"/>
      <c r="E29" s="41"/>
      <c r="F29" s="41"/>
      <c r="G29" s="41"/>
      <c r="H29" s="41"/>
      <c r="I29" s="41"/>
      <c r="J29" s="41"/>
      <c r="K29" s="41"/>
      <c r="L29" s="23"/>
    </row>
    <row r="30" spans="2:12" s="1" customFormat="1" ht="14.5" customHeight="1" x14ac:dyDescent="0.35">
      <c r="B30" s="23"/>
      <c r="F30" s="26" t="s">
        <v>33</v>
      </c>
      <c r="I30" s="26" t="s">
        <v>32</v>
      </c>
      <c r="J30" s="26" t="s">
        <v>34</v>
      </c>
      <c r="L30" s="23"/>
    </row>
    <row r="31" spans="2:12" s="1" customFormat="1" ht="14.5" customHeight="1" x14ac:dyDescent="0.35">
      <c r="B31" s="23"/>
      <c r="D31" s="20" t="s">
        <v>35</v>
      </c>
      <c r="E31" s="20" t="s">
        <v>36</v>
      </c>
      <c r="F31" s="75">
        <f>ROUND((SUM(BE93:BE205)),  2)</f>
        <v>0</v>
      </c>
      <c r="I31" s="28">
        <v>0.21</v>
      </c>
      <c r="J31" s="75">
        <f>ROUND(((SUM(BE93:BE205))*I31),  2)</f>
        <v>0</v>
      </c>
      <c r="L31" s="23"/>
    </row>
    <row r="32" spans="2:12" s="1" customFormat="1" ht="14.5" customHeight="1" x14ac:dyDescent="0.35">
      <c r="B32" s="23"/>
      <c r="E32" s="20" t="s">
        <v>37</v>
      </c>
      <c r="F32" s="75">
        <f>ROUND((SUM(BF93:BF205)),  2)</f>
        <v>0</v>
      </c>
      <c r="I32" s="28">
        <v>0.15</v>
      </c>
      <c r="J32" s="75">
        <f>ROUND(((SUM(BF93:BF205))*I32),  2)</f>
        <v>0</v>
      </c>
      <c r="L32" s="23"/>
    </row>
    <row r="33" spans="2:12" s="1" customFormat="1" ht="14.5" hidden="1" customHeight="1" x14ac:dyDescent="0.35">
      <c r="B33" s="23"/>
      <c r="E33" s="20" t="s">
        <v>38</v>
      </c>
      <c r="F33" s="75">
        <f>ROUND((SUM(BG93:BG205)),  2)</f>
        <v>0</v>
      </c>
      <c r="I33" s="28">
        <v>0.21</v>
      </c>
      <c r="J33" s="75">
        <f>0</f>
        <v>0</v>
      </c>
      <c r="L33" s="23"/>
    </row>
    <row r="34" spans="2:12" s="1" customFormat="1" ht="14.5" hidden="1" customHeight="1" x14ac:dyDescent="0.35">
      <c r="B34" s="23"/>
      <c r="E34" s="20" t="s">
        <v>39</v>
      </c>
      <c r="F34" s="75">
        <f>ROUND((SUM(BH93:BH205)),  2)</f>
        <v>0</v>
      </c>
      <c r="I34" s="28">
        <v>0.15</v>
      </c>
      <c r="J34" s="75">
        <f>0</f>
        <v>0</v>
      </c>
      <c r="L34" s="23"/>
    </row>
    <row r="35" spans="2:12" s="1" customFormat="1" ht="14.5" hidden="1" customHeight="1" x14ac:dyDescent="0.35">
      <c r="B35" s="23"/>
      <c r="E35" s="20" t="s">
        <v>40</v>
      </c>
      <c r="F35" s="75">
        <f>ROUND((SUM(BI93:BI205)),  2)</f>
        <v>0</v>
      </c>
      <c r="I35" s="28">
        <v>0</v>
      </c>
      <c r="J35" s="75">
        <f>0</f>
        <v>0</v>
      </c>
      <c r="L35" s="23"/>
    </row>
    <row r="36" spans="2:12" s="1" customFormat="1" ht="7" customHeight="1" x14ac:dyDescent="0.35">
      <c r="B36" s="23"/>
      <c r="L36" s="23"/>
    </row>
    <row r="37" spans="2:12" s="1" customFormat="1" ht="25.35" customHeight="1" x14ac:dyDescent="0.35">
      <c r="B37" s="23"/>
      <c r="C37" s="76"/>
      <c r="D37" s="77" t="s">
        <v>41</v>
      </c>
      <c r="E37" s="46"/>
      <c r="F37" s="46"/>
      <c r="G37" s="78" t="s">
        <v>42</v>
      </c>
      <c r="H37" s="79" t="s">
        <v>43</v>
      </c>
      <c r="I37" s="46"/>
      <c r="J37" s="80">
        <f>SUM(J28:J35)</f>
        <v>0</v>
      </c>
      <c r="K37" s="81"/>
      <c r="L37" s="23"/>
    </row>
    <row r="38" spans="2:12" s="1" customFormat="1" ht="14.5" customHeight="1" x14ac:dyDescent="0.35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23"/>
    </row>
    <row r="42" spans="2:12" s="1" customFormat="1" ht="7" customHeight="1" x14ac:dyDescent="0.3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23"/>
    </row>
    <row r="43" spans="2:12" s="1" customFormat="1" ht="25" customHeight="1" x14ac:dyDescent="0.35">
      <c r="B43" s="23"/>
      <c r="C43" s="16" t="s">
        <v>73</v>
      </c>
      <c r="L43" s="23"/>
    </row>
    <row r="44" spans="2:12" s="1" customFormat="1" ht="7" customHeight="1" x14ac:dyDescent="0.35">
      <c r="B44" s="23"/>
      <c r="L44" s="23"/>
    </row>
    <row r="45" spans="2:12" s="1" customFormat="1" ht="12" customHeight="1" x14ac:dyDescent="0.35">
      <c r="B45" s="23"/>
      <c r="C45" s="20" t="s">
        <v>14</v>
      </c>
      <c r="L45" s="23"/>
    </row>
    <row r="46" spans="2:12" s="1" customFormat="1" ht="16.5" customHeight="1" x14ac:dyDescent="0.35">
      <c r="B46" s="23"/>
      <c r="E46" s="167" t="str">
        <f>E7</f>
        <v>Výměna střešní krytiny, Jana Zajíce čp. 184/19, Praha 7</v>
      </c>
      <c r="F46" s="171"/>
      <c r="G46" s="171"/>
      <c r="H46" s="171"/>
      <c r="L46" s="23"/>
    </row>
    <row r="47" spans="2:12" s="1" customFormat="1" ht="7" customHeight="1" x14ac:dyDescent="0.35">
      <c r="B47" s="23"/>
      <c r="L47" s="23"/>
    </row>
    <row r="48" spans="2:12" s="1" customFormat="1" ht="12" customHeight="1" x14ac:dyDescent="0.35">
      <c r="B48" s="23"/>
      <c r="C48" s="20" t="s">
        <v>18</v>
      </c>
      <c r="F48" s="12" t="str">
        <f>F10</f>
        <v xml:space="preserve"> </v>
      </c>
      <c r="I48" s="20" t="s">
        <v>20</v>
      </c>
      <c r="J48" s="40" t="str">
        <f>IF(J10="","",J10)</f>
        <v/>
      </c>
      <c r="L48" s="23"/>
    </row>
    <row r="49" spans="2:47" s="1" customFormat="1" ht="7" customHeight="1" x14ac:dyDescent="0.35">
      <c r="B49" s="23"/>
      <c r="L49" s="23"/>
    </row>
    <row r="50" spans="2:47" s="1" customFormat="1" ht="13.75" customHeight="1" x14ac:dyDescent="0.35">
      <c r="B50" s="23"/>
      <c r="C50" s="20" t="s">
        <v>22</v>
      </c>
      <c r="F50" s="12" t="str">
        <f>E13</f>
        <v xml:space="preserve"> </v>
      </c>
      <c r="I50" s="20" t="s">
        <v>27</v>
      </c>
      <c r="J50" s="21" t="str">
        <f>E19</f>
        <v xml:space="preserve"> </v>
      </c>
      <c r="L50" s="23"/>
    </row>
    <row r="51" spans="2:47" s="1" customFormat="1" ht="13.75" customHeight="1" x14ac:dyDescent="0.35">
      <c r="B51" s="23"/>
      <c r="C51" s="20" t="s">
        <v>25</v>
      </c>
      <c r="F51" s="12" t="str">
        <f>IF(E16="","",E16)</f>
        <v/>
      </c>
      <c r="I51" s="20" t="s">
        <v>29</v>
      </c>
      <c r="J51" s="21" t="str">
        <f>E22</f>
        <v>Hana Pejšová</v>
      </c>
      <c r="L51" s="23"/>
    </row>
    <row r="52" spans="2:47" s="1" customFormat="1" ht="10.35" customHeight="1" x14ac:dyDescent="0.35">
      <c r="B52" s="23"/>
      <c r="L52" s="23"/>
    </row>
    <row r="53" spans="2:47" s="1" customFormat="1" ht="29.25" customHeight="1" x14ac:dyDescent="0.35">
      <c r="B53" s="23"/>
      <c r="C53" s="82" t="s">
        <v>74</v>
      </c>
      <c r="D53" s="76"/>
      <c r="E53" s="76"/>
      <c r="F53" s="76"/>
      <c r="G53" s="76"/>
      <c r="H53" s="76"/>
      <c r="I53" s="76"/>
      <c r="J53" s="83" t="s">
        <v>75</v>
      </c>
      <c r="K53" s="76"/>
      <c r="L53" s="23"/>
    </row>
    <row r="54" spans="2:47" s="1" customFormat="1" ht="10.35" customHeight="1" x14ac:dyDescent="0.35">
      <c r="B54" s="23"/>
      <c r="L54" s="23"/>
    </row>
    <row r="55" spans="2:47" s="1" customFormat="1" ht="22.9" customHeight="1" x14ac:dyDescent="0.35">
      <c r="B55" s="23"/>
      <c r="C55" s="84" t="s">
        <v>76</v>
      </c>
      <c r="J55" s="55">
        <f>J93</f>
        <v>0</v>
      </c>
      <c r="L55" s="23"/>
      <c r="AU55" s="12" t="s">
        <v>77</v>
      </c>
    </row>
    <row r="56" spans="2:47" s="7" customFormat="1" ht="25" customHeight="1" x14ac:dyDescent="0.35">
      <c r="B56" s="85"/>
      <c r="D56" s="86" t="s">
        <v>78</v>
      </c>
      <c r="E56" s="87"/>
      <c r="F56" s="87"/>
      <c r="G56" s="87"/>
      <c r="H56" s="87"/>
      <c r="I56" s="87"/>
      <c r="J56" s="88">
        <f>J94</f>
        <v>0</v>
      </c>
      <c r="L56" s="85"/>
    </row>
    <row r="57" spans="2:47" s="8" customFormat="1" ht="19.899999999999999" customHeight="1" x14ac:dyDescent="0.35">
      <c r="B57" s="89"/>
      <c r="D57" s="90" t="s">
        <v>79</v>
      </c>
      <c r="E57" s="91"/>
      <c r="F57" s="91"/>
      <c r="G57" s="91"/>
      <c r="H57" s="91"/>
      <c r="I57" s="91"/>
      <c r="J57" s="92">
        <f>J95</f>
        <v>0</v>
      </c>
      <c r="L57" s="89"/>
    </row>
    <row r="58" spans="2:47" s="8" customFormat="1" ht="19.899999999999999" customHeight="1" x14ac:dyDescent="0.35">
      <c r="B58" s="89"/>
      <c r="D58" s="90" t="s">
        <v>80</v>
      </c>
      <c r="E58" s="91"/>
      <c r="F58" s="91"/>
      <c r="G58" s="91"/>
      <c r="H58" s="91"/>
      <c r="I58" s="91"/>
      <c r="J58" s="92">
        <f>J97</f>
        <v>0</v>
      </c>
      <c r="L58" s="89"/>
    </row>
    <row r="59" spans="2:47" s="8" customFormat="1" ht="19.899999999999999" customHeight="1" x14ac:dyDescent="0.35">
      <c r="B59" s="89"/>
      <c r="D59" s="90" t="s">
        <v>81</v>
      </c>
      <c r="E59" s="91"/>
      <c r="F59" s="91"/>
      <c r="G59" s="91"/>
      <c r="H59" s="91"/>
      <c r="I59" s="91"/>
      <c r="J59" s="92">
        <f>J100</f>
        <v>0</v>
      </c>
      <c r="L59" s="89"/>
    </row>
    <row r="60" spans="2:47" s="8" customFormat="1" ht="19.899999999999999" customHeight="1" x14ac:dyDescent="0.35">
      <c r="B60" s="89"/>
      <c r="D60" s="90" t="s">
        <v>82</v>
      </c>
      <c r="E60" s="91"/>
      <c r="F60" s="91"/>
      <c r="G60" s="91"/>
      <c r="H60" s="91"/>
      <c r="I60" s="91"/>
      <c r="J60" s="92">
        <f>J106</f>
        <v>0</v>
      </c>
      <c r="L60" s="89"/>
    </row>
    <row r="61" spans="2:47" s="7" customFormat="1" ht="25" customHeight="1" x14ac:dyDescent="0.35">
      <c r="B61" s="85"/>
      <c r="D61" s="86" t="s">
        <v>83</v>
      </c>
      <c r="E61" s="87"/>
      <c r="F61" s="87"/>
      <c r="G61" s="87"/>
      <c r="H61" s="87"/>
      <c r="I61" s="87"/>
      <c r="J61" s="88">
        <f>J115</f>
        <v>0</v>
      </c>
      <c r="L61" s="85"/>
    </row>
    <row r="62" spans="2:47" s="8" customFormat="1" ht="19.899999999999999" customHeight="1" x14ac:dyDescent="0.35">
      <c r="B62" s="89"/>
      <c r="D62" s="90" t="s">
        <v>84</v>
      </c>
      <c r="E62" s="91"/>
      <c r="F62" s="91"/>
      <c r="G62" s="91"/>
      <c r="H62" s="91"/>
      <c r="I62" s="91"/>
      <c r="J62" s="92">
        <f>J116</f>
        <v>0</v>
      </c>
      <c r="L62" s="89"/>
    </row>
    <row r="63" spans="2:47" s="8" customFormat="1" ht="19.899999999999999" customHeight="1" x14ac:dyDescent="0.35">
      <c r="B63" s="89"/>
      <c r="D63" s="90" t="s">
        <v>85</v>
      </c>
      <c r="E63" s="91"/>
      <c r="F63" s="91"/>
      <c r="G63" s="91"/>
      <c r="H63" s="91"/>
      <c r="I63" s="91"/>
      <c r="J63" s="92">
        <f>J119</f>
        <v>0</v>
      </c>
      <c r="L63" s="89"/>
    </row>
    <row r="64" spans="2:47" s="8" customFormat="1" ht="19.899999999999999" customHeight="1" x14ac:dyDescent="0.35">
      <c r="B64" s="89"/>
      <c r="D64" s="90" t="s">
        <v>86</v>
      </c>
      <c r="E64" s="91"/>
      <c r="F64" s="91"/>
      <c r="G64" s="91"/>
      <c r="H64" s="91"/>
      <c r="I64" s="91"/>
      <c r="J64" s="92">
        <f>J141</f>
        <v>0</v>
      </c>
      <c r="L64" s="89"/>
    </row>
    <row r="65" spans="2:12" s="8" customFormat="1" ht="19.899999999999999" customHeight="1" x14ac:dyDescent="0.35">
      <c r="B65" s="89"/>
      <c r="D65" s="90" t="s">
        <v>87</v>
      </c>
      <c r="E65" s="91"/>
      <c r="F65" s="91"/>
      <c r="G65" s="91"/>
      <c r="H65" s="91"/>
      <c r="I65" s="91"/>
      <c r="J65" s="92">
        <f>J150</f>
        <v>0</v>
      </c>
      <c r="L65" s="89"/>
    </row>
    <row r="66" spans="2:12" s="8" customFormat="1" ht="19.899999999999999" customHeight="1" x14ac:dyDescent="0.35">
      <c r="B66" s="89"/>
      <c r="D66" s="90" t="s">
        <v>88</v>
      </c>
      <c r="E66" s="91"/>
      <c r="F66" s="91"/>
      <c r="G66" s="91"/>
      <c r="H66" s="91"/>
      <c r="I66" s="91"/>
      <c r="J66" s="92">
        <f>J169</f>
        <v>0</v>
      </c>
      <c r="L66" s="89"/>
    </row>
    <row r="67" spans="2:12" s="8" customFormat="1" ht="19.899999999999999" customHeight="1" x14ac:dyDescent="0.35">
      <c r="B67" s="89"/>
      <c r="D67" s="90" t="s">
        <v>89</v>
      </c>
      <c r="E67" s="91"/>
      <c r="F67" s="91"/>
      <c r="G67" s="91"/>
      <c r="H67" s="91"/>
      <c r="I67" s="91"/>
      <c r="J67" s="92">
        <f>J181</f>
        <v>0</v>
      </c>
      <c r="L67" s="89"/>
    </row>
    <row r="68" spans="2:12" s="8" customFormat="1" ht="19.899999999999999" customHeight="1" x14ac:dyDescent="0.35">
      <c r="B68" s="89"/>
      <c r="D68" s="90" t="s">
        <v>90</v>
      </c>
      <c r="E68" s="91"/>
      <c r="F68" s="91"/>
      <c r="G68" s="91"/>
      <c r="H68" s="91"/>
      <c r="I68" s="91"/>
      <c r="J68" s="92">
        <f>J184</f>
        <v>0</v>
      </c>
      <c r="L68" s="89"/>
    </row>
    <row r="69" spans="2:12" s="8" customFormat="1" ht="19.899999999999999" customHeight="1" x14ac:dyDescent="0.35">
      <c r="B69" s="89"/>
      <c r="D69" s="90" t="s">
        <v>91</v>
      </c>
      <c r="E69" s="91"/>
      <c r="F69" s="91"/>
      <c r="G69" s="91"/>
      <c r="H69" s="91"/>
      <c r="I69" s="91"/>
      <c r="J69" s="92">
        <f>J191</f>
        <v>0</v>
      </c>
      <c r="L69" s="89"/>
    </row>
    <row r="70" spans="2:12" s="7" customFormat="1" ht="25" customHeight="1" x14ac:dyDescent="0.35">
      <c r="B70" s="85"/>
      <c r="D70" s="86" t="s">
        <v>92</v>
      </c>
      <c r="E70" s="87"/>
      <c r="F70" s="87"/>
      <c r="G70" s="87"/>
      <c r="H70" s="87"/>
      <c r="I70" s="87"/>
      <c r="J70" s="88">
        <f>J194</f>
        <v>0</v>
      </c>
      <c r="L70" s="85"/>
    </row>
    <row r="71" spans="2:12" s="7" customFormat="1" ht="25" customHeight="1" x14ac:dyDescent="0.35">
      <c r="B71" s="85"/>
      <c r="D71" s="86" t="s">
        <v>93</v>
      </c>
      <c r="E71" s="87"/>
      <c r="F71" s="87"/>
      <c r="G71" s="87"/>
      <c r="H71" s="87"/>
      <c r="I71" s="87"/>
      <c r="J71" s="88">
        <f>J196</f>
        <v>0</v>
      </c>
      <c r="L71" s="85"/>
    </row>
    <row r="72" spans="2:12" s="8" customFormat="1" ht="19.899999999999999" customHeight="1" x14ac:dyDescent="0.35">
      <c r="B72" s="89"/>
      <c r="D72" s="90" t="s">
        <v>94</v>
      </c>
      <c r="E72" s="91"/>
      <c r="F72" s="91"/>
      <c r="G72" s="91"/>
      <c r="H72" s="91"/>
      <c r="I72" s="91"/>
      <c r="J72" s="92">
        <f>J197</f>
        <v>0</v>
      </c>
      <c r="L72" s="89"/>
    </row>
    <row r="73" spans="2:12" s="8" customFormat="1" ht="19.899999999999999" customHeight="1" x14ac:dyDescent="0.35">
      <c r="B73" s="89"/>
      <c r="D73" s="90" t="s">
        <v>95</v>
      </c>
      <c r="E73" s="91"/>
      <c r="F73" s="91"/>
      <c r="G73" s="91"/>
      <c r="H73" s="91"/>
      <c r="I73" s="91"/>
      <c r="J73" s="92">
        <f>J200</f>
        <v>0</v>
      </c>
      <c r="L73" s="89"/>
    </row>
    <row r="74" spans="2:12" s="8" customFormat="1" ht="19.899999999999999" customHeight="1" x14ac:dyDescent="0.35">
      <c r="B74" s="89"/>
      <c r="D74" s="90" t="s">
        <v>96</v>
      </c>
      <c r="E74" s="91"/>
      <c r="F74" s="91"/>
      <c r="G74" s="91"/>
      <c r="H74" s="91"/>
      <c r="I74" s="91"/>
      <c r="J74" s="92">
        <f>J202</f>
        <v>0</v>
      </c>
      <c r="L74" s="89"/>
    </row>
    <row r="75" spans="2:12" s="8" customFormat="1" ht="19.899999999999999" customHeight="1" x14ac:dyDescent="0.35">
      <c r="B75" s="89"/>
      <c r="D75" s="90" t="s">
        <v>97</v>
      </c>
      <c r="E75" s="91"/>
      <c r="F75" s="91"/>
      <c r="G75" s="91"/>
      <c r="H75" s="91"/>
      <c r="I75" s="91"/>
      <c r="J75" s="92">
        <f>J204</f>
        <v>0</v>
      </c>
      <c r="L75" s="89"/>
    </row>
    <row r="76" spans="2:12" s="1" customFormat="1" ht="21.75" customHeight="1" x14ac:dyDescent="0.35">
      <c r="B76" s="23"/>
      <c r="L76" s="23"/>
    </row>
    <row r="77" spans="2:12" s="1" customFormat="1" ht="7" customHeight="1" x14ac:dyDescent="0.35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23"/>
    </row>
    <row r="81" spans="2:65" s="1" customFormat="1" ht="7" customHeight="1" x14ac:dyDescent="0.35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23"/>
    </row>
    <row r="82" spans="2:65" s="1" customFormat="1" ht="25" customHeight="1" x14ac:dyDescent="0.35">
      <c r="B82" s="23"/>
      <c r="C82" s="16" t="s">
        <v>98</v>
      </c>
      <c r="L82" s="23"/>
    </row>
    <row r="83" spans="2:65" s="1" customFormat="1" ht="7" customHeight="1" x14ac:dyDescent="0.35">
      <c r="B83" s="23"/>
      <c r="L83" s="23"/>
    </row>
    <row r="84" spans="2:65" s="1" customFormat="1" ht="12" customHeight="1" x14ac:dyDescent="0.35">
      <c r="B84" s="23"/>
      <c r="C84" s="20" t="s">
        <v>14</v>
      </c>
      <c r="L84" s="23"/>
    </row>
    <row r="85" spans="2:65" s="1" customFormat="1" ht="16.5" customHeight="1" x14ac:dyDescent="0.35">
      <c r="B85" s="23"/>
      <c r="E85" s="167" t="str">
        <f>E7</f>
        <v>Výměna střešní krytiny, Jana Zajíce čp. 184/19, Praha 7</v>
      </c>
      <c r="F85" s="171"/>
      <c r="G85" s="171"/>
      <c r="H85" s="171"/>
      <c r="L85" s="23"/>
    </row>
    <row r="86" spans="2:65" s="1" customFormat="1" ht="7" customHeight="1" x14ac:dyDescent="0.35">
      <c r="B86" s="23"/>
      <c r="L86" s="23"/>
    </row>
    <row r="87" spans="2:65" s="1" customFormat="1" ht="12" customHeight="1" x14ac:dyDescent="0.35">
      <c r="B87" s="23"/>
      <c r="C87" s="20" t="s">
        <v>18</v>
      </c>
      <c r="F87" s="12" t="str">
        <f>F10</f>
        <v xml:space="preserve"> </v>
      </c>
      <c r="I87" s="20" t="s">
        <v>20</v>
      </c>
      <c r="J87" s="40" t="str">
        <f>IF(J10="","",J10)</f>
        <v/>
      </c>
      <c r="L87" s="23"/>
    </row>
    <row r="88" spans="2:65" s="1" customFormat="1" ht="7" customHeight="1" x14ac:dyDescent="0.35">
      <c r="B88" s="23"/>
      <c r="L88" s="23"/>
    </row>
    <row r="89" spans="2:65" s="1" customFormat="1" ht="13.75" customHeight="1" x14ac:dyDescent="0.35">
      <c r="B89" s="23"/>
      <c r="C89" s="20" t="s">
        <v>22</v>
      </c>
      <c r="F89" s="12" t="str">
        <f>E13</f>
        <v xml:space="preserve"> </v>
      </c>
      <c r="I89" s="20" t="s">
        <v>27</v>
      </c>
      <c r="J89" s="21" t="str">
        <f>E19</f>
        <v xml:space="preserve"> </v>
      </c>
      <c r="L89" s="23"/>
    </row>
    <row r="90" spans="2:65" s="1" customFormat="1" ht="13.75" customHeight="1" x14ac:dyDescent="0.35">
      <c r="B90" s="23"/>
      <c r="C90" s="20" t="s">
        <v>25</v>
      </c>
      <c r="F90" s="12" t="str">
        <f>IF(E16="","",E16)</f>
        <v/>
      </c>
      <c r="I90" s="20" t="s">
        <v>29</v>
      </c>
      <c r="J90" s="21" t="str">
        <f>E22</f>
        <v>Hana Pejšová</v>
      </c>
      <c r="L90" s="23"/>
    </row>
    <row r="91" spans="2:65" s="1" customFormat="1" ht="10.35" customHeight="1" x14ac:dyDescent="0.35">
      <c r="B91" s="23"/>
      <c r="L91" s="23"/>
    </row>
    <row r="92" spans="2:65" s="9" customFormat="1" ht="29.25" customHeight="1" x14ac:dyDescent="0.35">
      <c r="B92" s="93"/>
      <c r="C92" s="94" t="s">
        <v>99</v>
      </c>
      <c r="D92" s="95" t="s">
        <v>50</v>
      </c>
      <c r="E92" s="95" t="s">
        <v>46</v>
      </c>
      <c r="F92" s="95" t="s">
        <v>47</v>
      </c>
      <c r="G92" s="95" t="s">
        <v>100</v>
      </c>
      <c r="H92" s="95" t="s">
        <v>101</v>
      </c>
      <c r="I92" s="95" t="s">
        <v>102</v>
      </c>
      <c r="J92" s="96" t="s">
        <v>75</v>
      </c>
      <c r="K92" s="97" t="s">
        <v>103</v>
      </c>
      <c r="L92" s="93"/>
      <c r="M92" s="48" t="s">
        <v>1</v>
      </c>
      <c r="N92" s="49" t="s">
        <v>35</v>
      </c>
      <c r="O92" s="49" t="s">
        <v>104</v>
      </c>
      <c r="P92" s="49" t="s">
        <v>105</v>
      </c>
      <c r="Q92" s="49" t="s">
        <v>106</v>
      </c>
      <c r="R92" s="49" t="s">
        <v>107</v>
      </c>
      <c r="S92" s="49" t="s">
        <v>108</v>
      </c>
      <c r="T92" s="50" t="s">
        <v>109</v>
      </c>
    </row>
    <row r="93" spans="2:65" s="1" customFormat="1" ht="22.9" customHeight="1" x14ac:dyDescent="0.5">
      <c r="B93" s="23"/>
      <c r="C93" s="53" t="s">
        <v>110</v>
      </c>
      <c r="J93" s="98">
        <f>BK93</f>
        <v>0</v>
      </c>
      <c r="L93" s="23"/>
      <c r="M93" s="51"/>
      <c r="N93" s="41"/>
      <c r="O93" s="41"/>
      <c r="P93" s="99">
        <f>P94+P115+P194+P196</f>
        <v>1286.3390949999998</v>
      </c>
      <c r="Q93" s="41"/>
      <c r="R93" s="99">
        <f>R94+R115+R194+R196</f>
        <v>23.144432780000002</v>
      </c>
      <c r="S93" s="41"/>
      <c r="T93" s="100">
        <f>T94+T115+T194+T196</f>
        <v>30.241336530000005</v>
      </c>
      <c r="AT93" s="12" t="s">
        <v>64</v>
      </c>
      <c r="AU93" s="12" t="s">
        <v>77</v>
      </c>
      <c r="BK93" s="101">
        <f>BK94+BK115+BK194+BK196</f>
        <v>0</v>
      </c>
    </row>
    <row r="94" spans="2:65" s="10" customFormat="1" ht="25.9" customHeight="1" x14ac:dyDescent="0.5">
      <c r="B94" s="102"/>
      <c r="D94" s="103" t="s">
        <v>64</v>
      </c>
      <c r="E94" s="104" t="s">
        <v>111</v>
      </c>
      <c r="F94" s="104" t="s">
        <v>112</v>
      </c>
      <c r="J94" s="105">
        <f>BK94</f>
        <v>0</v>
      </c>
      <c r="L94" s="102"/>
      <c r="M94" s="106"/>
      <c r="N94" s="107"/>
      <c r="O94" s="107"/>
      <c r="P94" s="108">
        <f>P95+P97+P100+P106</f>
        <v>340.20784900000001</v>
      </c>
      <c r="Q94" s="107"/>
      <c r="R94" s="108">
        <f>R95+R97+R100+R106</f>
        <v>6.7374317999999995</v>
      </c>
      <c r="S94" s="107"/>
      <c r="T94" s="109">
        <f>T95+T97+T100+T106</f>
        <v>5.3175680000000005</v>
      </c>
      <c r="AR94" s="103" t="s">
        <v>70</v>
      </c>
      <c r="AT94" s="110" t="s">
        <v>64</v>
      </c>
      <c r="AU94" s="110" t="s">
        <v>65</v>
      </c>
      <c r="AY94" s="103" t="s">
        <v>113</v>
      </c>
      <c r="BK94" s="111">
        <f>BK95+BK97+BK100+BK106</f>
        <v>0</v>
      </c>
    </row>
    <row r="95" spans="2:65" s="10" customFormat="1" ht="22.9" customHeight="1" x14ac:dyDescent="0.4">
      <c r="B95" s="102"/>
      <c r="D95" s="103" t="s">
        <v>64</v>
      </c>
      <c r="E95" s="112" t="s">
        <v>114</v>
      </c>
      <c r="F95" s="112" t="s">
        <v>115</v>
      </c>
      <c r="J95" s="113">
        <f>BK95</f>
        <v>0</v>
      </c>
      <c r="L95" s="102"/>
      <c r="M95" s="106"/>
      <c r="N95" s="107"/>
      <c r="O95" s="107"/>
      <c r="P95" s="108">
        <f>P96</f>
        <v>151.93904999999998</v>
      </c>
      <c r="Q95" s="107"/>
      <c r="R95" s="108">
        <f>R96</f>
        <v>5.935435</v>
      </c>
      <c r="S95" s="107"/>
      <c r="T95" s="109">
        <f>T96</f>
        <v>0</v>
      </c>
      <c r="AR95" s="103" t="s">
        <v>70</v>
      </c>
      <c r="AT95" s="110" t="s">
        <v>64</v>
      </c>
      <c r="AU95" s="110" t="s">
        <v>70</v>
      </c>
      <c r="AY95" s="103" t="s">
        <v>113</v>
      </c>
      <c r="BK95" s="111">
        <f>BK96</f>
        <v>0</v>
      </c>
    </row>
    <row r="96" spans="2:65" s="1" customFormat="1" ht="16.5" customHeight="1" x14ac:dyDescent="0.35">
      <c r="B96" s="114"/>
      <c r="C96" s="115" t="s">
        <v>70</v>
      </c>
      <c r="D96" s="115" t="s">
        <v>116</v>
      </c>
      <c r="E96" s="116" t="s">
        <v>117</v>
      </c>
      <c r="F96" s="117" t="s">
        <v>118</v>
      </c>
      <c r="G96" s="118" t="s">
        <v>119</v>
      </c>
      <c r="H96" s="119">
        <v>3.11</v>
      </c>
      <c r="I96" s="120"/>
      <c r="J96" s="120">
        <f>ROUND(I96*H96,2)</f>
        <v>0</v>
      </c>
      <c r="K96" s="117" t="s">
        <v>1</v>
      </c>
      <c r="L96" s="23"/>
      <c r="M96" s="43" t="s">
        <v>1</v>
      </c>
      <c r="N96" s="121" t="s">
        <v>37</v>
      </c>
      <c r="O96" s="122">
        <v>48.854999999999997</v>
      </c>
      <c r="P96" s="122">
        <f>O96*H96</f>
        <v>151.93904999999998</v>
      </c>
      <c r="Q96" s="122">
        <v>1.9085000000000001</v>
      </c>
      <c r="R96" s="122">
        <f>Q96*H96</f>
        <v>5.935435</v>
      </c>
      <c r="S96" s="122">
        <v>0</v>
      </c>
      <c r="T96" s="123">
        <f>S96*H96</f>
        <v>0</v>
      </c>
      <c r="AR96" s="12" t="s">
        <v>120</v>
      </c>
      <c r="AT96" s="12" t="s">
        <v>116</v>
      </c>
      <c r="AU96" s="12" t="s">
        <v>121</v>
      </c>
      <c r="AY96" s="12" t="s">
        <v>113</v>
      </c>
      <c r="BE96" s="124">
        <f>IF(N96="základní",J96,0)</f>
        <v>0</v>
      </c>
      <c r="BF96" s="124">
        <f>IF(N96="snížená",J96,0)</f>
        <v>0</v>
      </c>
      <c r="BG96" s="124">
        <f>IF(N96="zákl. přenesená",J96,0)</f>
        <v>0</v>
      </c>
      <c r="BH96" s="124">
        <f>IF(N96="sníž. přenesená",J96,0)</f>
        <v>0</v>
      </c>
      <c r="BI96" s="124">
        <f>IF(N96="nulová",J96,0)</f>
        <v>0</v>
      </c>
      <c r="BJ96" s="12" t="s">
        <v>121</v>
      </c>
      <c r="BK96" s="124">
        <f>ROUND(I96*H96,2)</f>
        <v>0</v>
      </c>
      <c r="BL96" s="12" t="s">
        <v>120</v>
      </c>
      <c r="BM96" s="12" t="s">
        <v>122</v>
      </c>
    </row>
    <row r="97" spans="2:65" s="10" customFormat="1" ht="22.9" customHeight="1" x14ac:dyDescent="0.4">
      <c r="B97" s="102"/>
      <c r="D97" s="103" t="s">
        <v>64</v>
      </c>
      <c r="E97" s="112" t="s">
        <v>123</v>
      </c>
      <c r="F97" s="112" t="s">
        <v>124</v>
      </c>
      <c r="J97" s="113">
        <f>BK97</f>
        <v>0</v>
      </c>
      <c r="L97" s="102"/>
      <c r="M97" s="106"/>
      <c r="N97" s="107"/>
      <c r="O97" s="107"/>
      <c r="P97" s="108">
        <f>SUM(P98:P99)</f>
        <v>29.676160000000003</v>
      </c>
      <c r="Q97" s="107"/>
      <c r="R97" s="108">
        <f>SUM(R98:R99)</f>
        <v>0.80199679999999995</v>
      </c>
      <c r="S97" s="107"/>
      <c r="T97" s="109">
        <f>SUM(T98:T99)</f>
        <v>0</v>
      </c>
      <c r="AR97" s="103" t="s">
        <v>70</v>
      </c>
      <c r="AT97" s="110" t="s">
        <v>64</v>
      </c>
      <c r="AU97" s="110" t="s">
        <v>70</v>
      </c>
      <c r="AY97" s="103" t="s">
        <v>113</v>
      </c>
      <c r="BK97" s="111">
        <f>SUM(BK98:BK99)</f>
        <v>0</v>
      </c>
    </row>
    <row r="98" spans="2:65" s="1" customFormat="1" ht="16.5" customHeight="1" x14ac:dyDescent="0.35">
      <c r="B98" s="114"/>
      <c r="C98" s="115" t="s">
        <v>121</v>
      </c>
      <c r="D98" s="115" t="s">
        <v>116</v>
      </c>
      <c r="E98" s="116" t="s">
        <v>125</v>
      </c>
      <c r="F98" s="117" t="s">
        <v>126</v>
      </c>
      <c r="G98" s="118" t="s">
        <v>127</v>
      </c>
      <c r="H98" s="119">
        <v>28.48</v>
      </c>
      <c r="I98" s="120"/>
      <c r="J98" s="120">
        <f>ROUND(I98*H98,2)</f>
        <v>0</v>
      </c>
      <c r="K98" s="117" t="s">
        <v>1</v>
      </c>
      <c r="L98" s="23"/>
      <c r="M98" s="43" t="s">
        <v>1</v>
      </c>
      <c r="N98" s="121" t="s">
        <v>37</v>
      </c>
      <c r="O98" s="122">
        <v>0.157</v>
      </c>
      <c r="P98" s="122">
        <f>O98*H98</f>
        <v>4.4713599999999998</v>
      </c>
      <c r="Q98" s="122">
        <v>3.8999999999999998E-3</v>
      </c>
      <c r="R98" s="122">
        <f>Q98*H98</f>
        <v>0.11107199999999999</v>
      </c>
      <c r="S98" s="122">
        <v>0</v>
      </c>
      <c r="T98" s="123">
        <f>S98*H98</f>
        <v>0</v>
      </c>
      <c r="AR98" s="12" t="s">
        <v>120</v>
      </c>
      <c r="AT98" s="12" t="s">
        <v>116</v>
      </c>
      <c r="AU98" s="12" t="s">
        <v>121</v>
      </c>
      <c r="AY98" s="12" t="s">
        <v>113</v>
      </c>
      <c r="BE98" s="124">
        <f>IF(N98="základní",J98,0)</f>
        <v>0</v>
      </c>
      <c r="BF98" s="124">
        <f>IF(N98="snížená",J98,0)</f>
        <v>0</v>
      </c>
      <c r="BG98" s="124">
        <f>IF(N98="zákl. přenesená",J98,0)</f>
        <v>0</v>
      </c>
      <c r="BH98" s="124">
        <f>IF(N98="sníž. přenesená",J98,0)</f>
        <v>0</v>
      </c>
      <c r="BI98" s="124">
        <f>IF(N98="nulová",J98,0)</f>
        <v>0</v>
      </c>
      <c r="BJ98" s="12" t="s">
        <v>121</v>
      </c>
      <c r="BK98" s="124">
        <f>ROUND(I98*H98,2)</f>
        <v>0</v>
      </c>
      <c r="BL98" s="12" t="s">
        <v>120</v>
      </c>
      <c r="BM98" s="12" t="s">
        <v>128</v>
      </c>
    </row>
    <row r="99" spans="2:65" s="1" customFormat="1" ht="16.5" customHeight="1" x14ac:dyDescent="0.35">
      <c r="B99" s="114"/>
      <c r="C99" s="115" t="s">
        <v>114</v>
      </c>
      <c r="D99" s="115" t="s">
        <v>116</v>
      </c>
      <c r="E99" s="116" t="s">
        <v>129</v>
      </c>
      <c r="F99" s="117" t="s">
        <v>130</v>
      </c>
      <c r="G99" s="118" t="s">
        <v>127</v>
      </c>
      <c r="H99" s="119">
        <v>28.48</v>
      </c>
      <c r="I99" s="120"/>
      <c r="J99" s="120">
        <f>ROUND(I99*H99,2)</f>
        <v>0</v>
      </c>
      <c r="K99" s="117" t="s">
        <v>131</v>
      </c>
      <c r="L99" s="23"/>
      <c r="M99" s="43" t="s">
        <v>1</v>
      </c>
      <c r="N99" s="121" t="s">
        <v>37</v>
      </c>
      <c r="O99" s="122">
        <v>0.88500000000000001</v>
      </c>
      <c r="P99" s="122">
        <f>O99*H99</f>
        <v>25.204800000000002</v>
      </c>
      <c r="Q99" s="122">
        <v>2.426E-2</v>
      </c>
      <c r="R99" s="122">
        <f>Q99*H99</f>
        <v>0.69092480000000001</v>
      </c>
      <c r="S99" s="122">
        <v>0</v>
      </c>
      <c r="T99" s="123">
        <f>S99*H99</f>
        <v>0</v>
      </c>
      <c r="AR99" s="12" t="s">
        <v>120</v>
      </c>
      <c r="AT99" s="12" t="s">
        <v>116</v>
      </c>
      <c r="AU99" s="12" t="s">
        <v>121</v>
      </c>
      <c r="AY99" s="12" t="s">
        <v>113</v>
      </c>
      <c r="BE99" s="124">
        <f>IF(N99="základní",J99,0)</f>
        <v>0</v>
      </c>
      <c r="BF99" s="124">
        <f>IF(N99="snížená",J99,0)</f>
        <v>0</v>
      </c>
      <c r="BG99" s="124">
        <f>IF(N99="zákl. přenesená",J99,0)</f>
        <v>0</v>
      </c>
      <c r="BH99" s="124">
        <f>IF(N99="sníž. přenesená",J99,0)</f>
        <v>0</v>
      </c>
      <c r="BI99" s="124">
        <f>IF(N99="nulová",J99,0)</f>
        <v>0</v>
      </c>
      <c r="BJ99" s="12" t="s">
        <v>121</v>
      </c>
      <c r="BK99" s="124">
        <f>ROUND(I99*H99,2)</f>
        <v>0</v>
      </c>
      <c r="BL99" s="12" t="s">
        <v>120</v>
      </c>
      <c r="BM99" s="12" t="s">
        <v>132</v>
      </c>
    </row>
    <row r="100" spans="2:65" s="10" customFormat="1" ht="22.9" customHeight="1" x14ac:dyDescent="0.4">
      <c r="B100" s="102"/>
      <c r="D100" s="103" t="s">
        <v>64</v>
      </c>
      <c r="E100" s="112" t="s">
        <v>133</v>
      </c>
      <c r="F100" s="112" t="s">
        <v>134</v>
      </c>
      <c r="J100" s="113">
        <f>BK100</f>
        <v>0</v>
      </c>
      <c r="L100" s="102"/>
      <c r="M100" s="106"/>
      <c r="N100" s="107"/>
      <c r="O100" s="107"/>
      <c r="P100" s="108">
        <f>SUM(P101:P105)</f>
        <v>54.707610000000003</v>
      </c>
      <c r="Q100" s="107"/>
      <c r="R100" s="108">
        <f>SUM(R101:R105)</f>
        <v>0</v>
      </c>
      <c r="S100" s="107"/>
      <c r="T100" s="109">
        <f>SUM(T101:T105)</f>
        <v>5.3175680000000005</v>
      </c>
      <c r="AR100" s="103" t="s">
        <v>70</v>
      </c>
      <c r="AT100" s="110" t="s">
        <v>64</v>
      </c>
      <c r="AU100" s="110" t="s">
        <v>70</v>
      </c>
      <c r="AY100" s="103" t="s">
        <v>113</v>
      </c>
      <c r="BK100" s="111">
        <f>SUM(BK101:BK105)</f>
        <v>0</v>
      </c>
    </row>
    <row r="101" spans="2:65" s="1" customFormat="1" ht="16.5" customHeight="1" x14ac:dyDescent="0.35">
      <c r="B101" s="114"/>
      <c r="C101" s="115" t="s">
        <v>120</v>
      </c>
      <c r="D101" s="115" t="s">
        <v>116</v>
      </c>
      <c r="E101" s="116" t="s">
        <v>135</v>
      </c>
      <c r="F101" s="117" t="s">
        <v>136</v>
      </c>
      <c r="G101" s="118" t="s">
        <v>137</v>
      </c>
      <c r="H101" s="119">
        <v>34.4</v>
      </c>
      <c r="I101" s="120"/>
      <c r="J101" s="120">
        <f>ROUND(I101*H101,2)</f>
        <v>0</v>
      </c>
      <c r="K101" s="117" t="s">
        <v>1</v>
      </c>
      <c r="L101" s="23"/>
      <c r="M101" s="43" t="s">
        <v>1</v>
      </c>
      <c r="N101" s="121" t="s">
        <v>37</v>
      </c>
      <c r="O101" s="122">
        <v>0.28799999999999998</v>
      </c>
      <c r="P101" s="122">
        <f>O101*H101</f>
        <v>9.9071999999999996</v>
      </c>
      <c r="Q101" s="122">
        <v>0</v>
      </c>
      <c r="R101" s="122">
        <f>Q101*H101</f>
        <v>0</v>
      </c>
      <c r="S101" s="122">
        <v>0</v>
      </c>
      <c r="T101" s="123">
        <f>S101*H101</f>
        <v>0</v>
      </c>
      <c r="AR101" s="12" t="s">
        <v>120</v>
      </c>
      <c r="AT101" s="12" t="s">
        <v>116</v>
      </c>
      <c r="AU101" s="12" t="s">
        <v>121</v>
      </c>
      <c r="AY101" s="12" t="s">
        <v>113</v>
      </c>
      <c r="BE101" s="124">
        <f>IF(N101="základní",J101,0)</f>
        <v>0</v>
      </c>
      <c r="BF101" s="124">
        <f>IF(N101="snížená",J101,0)</f>
        <v>0</v>
      </c>
      <c r="BG101" s="124">
        <f>IF(N101="zákl. přenesená",J101,0)</f>
        <v>0</v>
      </c>
      <c r="BH101" s="124">
        <f>IF(N101="sníž. přenesená",J101,0)</f>
        <v>0</v>
      </c>
      <c r="BI101" s="124">
        <f>IF(N101="nulová",J101,0)</f>
        <v>0</v>
      </c>
      <c r="BJ101" s="12" t="s">
        <v>121</v>
      </c>
      <c r="BK101" s="124">
        <f>ROUND(I101*H101,2)</f>
        <v>0</v>
      </c>
      <c r="BL101" s="12" t="s">
        <v>120</v>
      </c>
      <c r="BM101" s="12" t="s">
        <v>138</v>
      </c>
    </row>
    <row r="102" spans="2:65" s="1" customFormat="1" ht="16.5" customHeight="1" x14ac:dyDescent="0.35">
      <c r="B102" s="114"/>
      <c r="C102" s="115" t="s">
        <v>139</v>
      </c>
      <c r="D102" s="115" t="s">
        <v>116</v>
      </c>
      <c r="E102" s="116" t="s">
        <v>140</v>
      </c>
      <c r="F102" s="117" t="s">
        <v>141</v>
      </c>
      <c r="G102" s="118" t="s">
        <v>142</v>
      </c>
      <c r="H102" s="119">
        <v>16</v>
      </c>
      <c r="I102" s="120"/>
      <c r="J102" s="120">
        <f>ROUND(I102*H102,2)</f>
        <v>0</v>
      </c>
      <c r="K102" s="117" t="s">
        <v>131</v>
      </c>
      <c r="L102" s="23"/>
      <c r="M102" s="43" t="s">
        <v>1</v>
      </c>
      <c r="N102" s="121" t="s">
        <v>37</v>
      </c>
      <c r="O102" s="122">
        <v>2</v>
      </c>
      <c r="P102" s="122">
        <f>O102*H102</f>
        <v>32</v>
      </c>
      <c r="Q102" s="122">
        <v>0</v>
      </c>
      <c r="R102" s="122">
        <f>Q102*H102</f>
        <v>0</v>
      </c>
      <c r="S102" s="122">
        <v>0</v>
      </c>
      <c r="T102" s="123">
        <f>S102*H102</f>
        <v>0</v>
      </c>
      <c r="AR102" s="12" t="s">
        <v>120</v>
      </c>
      <c r="AT102" s="12" t="s">
        <v>116</v>
      </c>
      <c r="AU102" s="12" t="s">
        <v>121</v>
      </c>
      <c r="AY102" s="12" t="s">
        <v>113</v>
      </c>
      <c r="BE102" s="124">
        <f>IF(N102="základní",J102,0)</f>
        <v>0</v>
      </c>
      <c r="BF102" s="124">
        <f>IF(N102="snížená",J102,0)</f>
        <v>0</v>
      </c>
      <c r="BG102" s="124">
        <f>IF(N102="zákl. přenesená",J102,0)</f>
        <v>0</v>
      </c>
      <c r="BH102" s="124">
        <f>IF(N102="sníž. přenesená",J102,0)</f>
        <v>0</v>
      </c>
      <c r="BI102" s="124">
        <f>IF(N102="nulová",J102,0)</f>
        <v>0</v>
      </c>
      <c r="BJ102" s="12" t="s">
        <v>121</v>
      </c>
      <c r="BK102" s="124">
        <f>ROUND(I102*H102,2)</f>
        <v>0</v>
      </c>
      <c r="BL102" s="12" t="s">
        <v>120</v>
      </c>
      <c r="BM102" s="12" t="s">
        <v>143</v>
      </c>
    </row>
    <row r="103" spans="2:65" s="1" customFormat="1" ht="16.5" customHeight="1" x14ac:dyDescent="0.35">
      <c r="B103" s="114"/>
      <c r="C103" s="115" t="s">
        <v>123</v>
      </c>
      <c r="D103" s="115" t="s">
        <v>116</v>
      </c>
      <c r="E103" s="116" t="s">
        <v>144</v>
      </c>
      <c r="F103" s="117" t="s">
        <v>145</v>
      </c>
      <c r="G103" s="118" t="s">
        <v>127</v>
      </c>
      <c r="H103" s="119">
        <v>245.28899999999999</v>
      </c>
      <c r="I103" s="120"/>
      <c r="J103" s="120">
        <f>ROUND(I103*H103,2)</f>
        <v>0</v>
      </c>
      <c r="K103" s="117" t="s">
        <v>131</v>
      </c>
      <c r="L103" s="23"/>
      <c r="M103" s="43" t="s">
        <v>1</v>
      </c>
      <c r="N103" s="121" t="s">
        <v>37</v>
      </c>
      <c r="O103" s="122">
        <v>0.01</v>
      </c>
      <c r="P103" s="122">
        <f>O103*H103</f>
        <v>2.45289</v>
      </c>
      <c r="Q103" s="122">
        <v>0</v>
      </c>
      <c r="R103" s="122">
        <f>Q103*H103</f>
        <v>0</v>
      </c>
      <c r="S103" s="122">
        <v>0</v>
      </c>
      <c r="T103" s="123">
        <f>S103*H103</f>
        <v>0</v>
      </c>
      <c r="AR103" s="12" t="s">
        <v>120</v>
      </c>
      <c r="AT103" s="12" t="s">
        <v>116</v>
      </c>
      <c r="AU103" s="12" t="s">
        <v>121</v>
      </c>
      <c r="AY103" s="12" t="s">
        <v>113</v>
      </c>
      <c r="BE103" s="124">
        <f>IF(N103="základní",J103,0)</f>
        <v>0</v>
      </c>
      <c r="BF103" s="124">
        <f>IF(N103="snížená",J103,0)</f>
        <v>0</v>
      </c>
      <c r="BG103" s="124">
        <f>IF(N103="zákl. přenesená",J103,0)</f>
        <v>0</v>
      </c>
      <c r="BH103" s="124">
        <f>IF(N103="sníž. přenesená",J103,0)</f>
        <v>0</v>
      </c>
      <c r="BI103" s="124">
        <f>IF(N103="nulová",J103,0)</f>
        <v>0</v>
      </c>
      <c r="BJ103" s="12" t="s">
        <v>121</v>
      </c>
      <c r="BK103" s="124">
        <f>ROUND(I103*H103,2)</f>
        <v>0</v>
      </c>
      <c r="BL103" s="12" t="s">
        <v>120</v>
      </c>
      <c r="BM103" s="12" t="s">
        <v>146</v>
      </c>
    </row>
    <row r="104" spans="2:65" s="1" customFormat="1" ht="16.5" customHeight="1" x14ac:dyDescent="0.35">
      <c r="B104" s="114"/>
      <c r="C104" s="115" t="s">
        <v>147</v>
      </c>
      <c r="D104" s="115" t="s">
        <v>116</v>
      </c>
      <c r="E104" s="116" t="s">
        <v>148</v>
      </c>
      <c r="F104" s="117" t="s">
        <v>149</v>
      </c>
      <c r="G104" s="118" t="s">
        <v>119</v>
      </c>
      <c r="H104" s="119">
        <v>2.6880000000000002</v>
      </c>
      <c r="I104" s="120"/>
      <c r="J104" s="120">
        <f>ROUND(I104*H104,2)</f>
        <v>0</v>
      </c>
      <c r="K104" s="117" t="s">
        <v>131</v>
      </c>
      <c r="L104" s="23"/>
      <c r="M104" s="43" t="s">
        <v>1</v>
      </c>
      <c r="N104" s="121" t="s">
        <v>37</v>
      </c>
      <c r="O104" s="122">
        <v>2.79</v>
      </c>
      <c r="P104" s="122">
        <f>O104*H104</f>
        <v>7.4995200000000004</v>
      </c>
      <c r="Q104" s="122">
        <v>0</v>
      </c>
      <c r="R104" s="122">
        <f>Q104*H104</f>
        <v>0</v>
      </c>
      <c r="S104" s="122">
        <v>1.671</v>
      </c>
      <c r="T104" s="123">
        <f>S104*H104</f>
        <v>4.4916480000000005</v>
      </c>
      <c r="AR104" s="12" t="s">
        <v>120</v>
      </c>
      <c r="AT104" s="12" t="s">
        <v>116</v>
      </c>
      <c r="AU104" s="12" t="s">
        <v>121</v>
      </c>
      <c r="AY104" s="12" t="s">
        <v>113</v>
      </c>
      <c r="BE104" s="124">
        <f>IF(N104="základní",J104,0)</f>
        <v>0</v>
      </c>
      <c r="BF104" s="124">
        <f>IF(N104="snížená",J104,0)</f>
        <v>0</v>
      </c>
      <c r="BG104" s="124">
        <f>IF(N104="zákl. přenesená",J104,0)</f>
        <v>0</v>
      </c>
      <c r="BH104" s="124">
        <f>IF(N104="sníž. přenesená",J104,0)</f>
        <v>0</v>
      </c>
      <c r="BI104" s="124">
        <f>IF(N104="nulová",J104,0)</f>
        <v>0</v>
      </c>
      <c r="BJ104" s="12" t="s">
        <v>121</v>
      </c>
      <c r="BK104" s="124">
        <f>ROUND(I104*H104,2)</f>
        <v>0</v>
      </c>
      <c r="BL104" s="12" t="s">
        <v>120</v>
      </c>
      <c r="BM104" s="12" t="s">
        <v>150</v>
      </c>
    </row>
    <row r="105" spans="2:65" s="1" customFormat="1" ht="16.5" customHeight="1" x14ac:dyDescent="0.35">
      <c r="B105" s="114"/>
      <c r="C105" s="115" t="s">
        <v>151</v>
      </c>
      <c r="D105" s="115" t="s">
        <v>116</v>
      </c>
      <c r="E105" s="116" t="s">
        <v>152</v>
      </c>
      <c r="F105" s="117" t="s">
        <v>153</v>
      </c>
      <c r="G105" s="118" t="s">
        <v>127</v>
      </c>
      <c r="H105" s="119">
        <v>28.48</v>
      </c>
      <c r="I105" s="120"/>
      <c r="J105" s="120">
        <f>ROUND(I105*H105,2)</f>
        <v>0</v>
      </c>
      <c r="K105" s="117" t="s">
        <v>131</v>
      </c>
      <c r="L105" s="23"/>
      <c r="M105" s="43" t="s">
        <v>1</v>
      </c>
      <c r="N105" s="121" t="s">
        <v>37</v>
      </c>
      <c r="O105" s="122">
        <v>0.1</v>
      </c>
      <c r="P105" s="122">
        <f>O105*H105</f>
        <v>2.8480000000000003</v>
      </c>
      <c r="Q105" s="122">
        <v>0</v>
      </c>
      <c r="R105" s="122">
        <f>Q105*H105</f>
        <v>0</v>
      </c>
      <c r="S105" s="122">
        <v>2.9000000000000001E-2</v>
      </c>
      <c r="T105" s="123">
        <f>S105*H105</f>
        <v>0.8259200000000001</v>
      </c>
      <c r="AR105" s="12" t="s">
        <v>120</v>
      </c>
      <c r="AT105" s="12" t="s">
        <v>116</v>
      </c>
      <c r="AU105" s="12" t="s">
        <v>121</v>
      </c>
      <c r="AY105" s="12" t="s">
        <v>113</v>
      </c>
      <c r="BE105" s="124">
        <f>IF(N105="základní",J105,0)</f>
        <v>0</v>
      </c>
      <c r="BF105" s="124">
        <f>IF(N105="snížená",J105,0)</f>
        <v>0</v>
      </c>
      <c r="BG105" s="124">
        <f>IF(N105="zákl. přenesená",J105,0)</f>
        <v>0</v>
      </c>
      <c r="BH105" s="124">
        <f>IF(N105="sníž. přenesená",J105,0)</f>
        <v>0</v>
      </c>
      <c r="BI105" s="124">
        <f>IF(N105="nulová",J105,0)</f>
        <v>0</v>
      </c>
      <c r="BJ105" s="12" t="s">
        <v>121</v>
      </c>
      <c r="BK105" s="124">
        <f>ROUND(I105*H105,2)</f>
        <v>0</v>
      </c>
      <c r="BL105" s="12" t="s">
        <v>120</v>
      </c>
      <c r="BM105" s="12" t="s">
        <v>154</v>
      </c>
    </row>
    <row r="106" spans="2:65" s="10" customFormat="1" ht="22.9" customHeight="1" x14ac:dyDescent="0.4">
      <c r="B106" s="102"/>
      <c r="D106" s="103" t="s">
        <v>64</v>
      </c>
      <c r="E106" s="112" t="s">
        <v>155</v>
      </c>
      <c r="F106" s="112" t="s">
        <v>156</v>
      </c>
      <c r="J106" s="113">
        <f>BK106</f>
        <v>0</v>
      </c>
      <c r="L106" s="102"/>
      <c r="M106" s="106"/>
      <c r="N106" s="107"/>
      <c r="O106" s="107"/>
      <c r="P106" s="108">
        <f>SUM(P107:P114)</f>
        <v>103.885029</v>
      </c>
      <c r="Q106" s="107"/>
      <c r="R106" s="108">
        <f>SUM(R107:R114)</f>
        <v>0</v>
      </c>
      <c r="S106" s="107"/>
      <c r="T106" s="109">
        <f>SUM(T107:T114)</f>
        <v>0</v>
      </c>
      <c r="AR106" s="103" t="s">
        <v>70</v>
      </c>
      <c r="AT106" s="110" t="s">
        <v>64</v>
      </c>
      <c r="AU106" s="110" t="s">
        <v>70</v>
      </c>
      <c r="AY106" s="103" t="s">
        <v>113</v>
      </c>
      <c r="BK106" s="111">
        <f>SUM(BK107:BK114)</f>
        <v>0</v>
      </c>
    </row>
    <row r="107" spans="2:65" s="1" customFormat="1" ht="16.5" customHeight="1" x14ac:dyDescent="0.35">
      <c r="B107" s="114"/>
      <c r="C107" s="115" t="s">
        <v>133</v>
      </c>
      <c r="D107" s="115" t="s">
        <v>116</v>
      </c>
      <c r="E107" s="116" t="s">
        <v>157</v>
      </c>
      <c r="F107" s="117" t="s">
        <v>158</v>
      </c>
      <c r="G107" s="118" t="s">
        <v>159</v>
      </c>
      <c r="H107" s="119">
        <v>30.241</v>
      </c>
      <c r="I107" s="120"/>
      <c r="J107" s="120">
        <f t="shared" ref="J107:J114" si="0">ROUND(I107*H107,2)</f>
        <v>0</v>
      </c>
      <c r="K107" s="117" t="s">
        <v>131</v>
      </c>
      <c r="L107" s="23"/>
      <c r="M107" s="43" t="s">
        <v>1</v>
      </c>
      <c r="N107" s="121" t="s">
        <v>37</v>
      </c>
      <c r="O107" s="122">
        <v>2.04</v>
      </c>
      <c r="P107" s="122">
        <f t="shared" ref="P107:P114" si="1">O107*H107</f>
        <v>61.69164</v>
      </c>
      <c r="Q107" s="122">
        <v>0</v>
      </c>
      <c r="R107" s="122">
        <f t="shared" ref="R107:R114" si="2">Q107*H107</f>
        <v>0</v>
      </c>
      <c r="S107" s="122">
        <v>0</v>
      </c>
      <c r="T107" s="123">
        <f t="shared" ref="T107:T114" si="3">S107*H107</f>
        <v>0</v>
      </c>
      <c r="AR107" s="12" t="s">
        <v>120</v>
      </c>
      <c r="AT107" s="12" t="s">
        <v>116</v>
      </c>
      <c r="AU107" s="12" t="s">
        <v>121</v>
      </c>
      <c r="AY107" s="12" t="s">
        <v>113</v>
      </c>
      <c r="BE107" s="124">
        <f t="shared" ref="BE107:BE114" si="4">IF(N107="základní",J107,0)</f>
        <v>0</v>
      </c>
      <c r="BF107" s="124">
        <f t="shared" ref="BF107:BF114" si="5">IF(N107="snížená",J107,0)</f>
        <v>0</v>
      </c>
      <c r="BG107" s="124">
        <f t="shared" ref="BG107:BG114" si="6">IF(N107="zákl. přenesená",J107,0)</f>
        <v>0</v>
      </c>
      <c r="BH107" s="124">
        <f t="shared" ref="BH107:BH114" si="7">IF(N107="sníž. přenesená",J107,0)</f>
        <v>0</v>
      </c>
      <c r="BI107" s="124">
        <f t="shared" ref="BI107:BI114" si="8">IF(N107="nulová",J107,0)</f>
        <v>0</v>
      </c>
      <c r="BJ107" s="12" t="s">
        <v>121</v>
      </c>
      <c r="BK107" s="124">
        <f t="shared" ref="BK107:BK114" si="9">ROUND(I107*H107,2)</f>
        <v>0</v>
      </c>
      <c r="BL107" s="12" t="s">
        <v>120</v>
      </c>
      <c r="BM107" s="12" t="s">
        <v>160</v>
      </c>
    </row>
    <row r="108" spans="2:65" s="1" customFormat="1" ht="16.5" customHeight="1" x14ac:dyDescent="0.35">
      <c r="B108" s="114"/>
      <c r="C108" s="115" t="s">
        <v>161</v>
      </c>
      <c r="D108" s="115" t="s">
        <v>116</v>
      </c>
      <c r="E108" s="116" t="s">
        <v>162</v>
      </c>
      <c r="F108" s="117" t="s">
        <v>163</v>
      </c>
      <c r="G108" s="118" t="s">
        <v>137</v>
      </c>
      <c r="H108" s="119">
        <v>20</v>
      </c>
      <c r="I108" s="120"/>
      <c r="J108" s="120">
        <f t="shared" si="0"/>
        <v>0</v>
      </c>
      <c r="K108" s="117" t="s">
        <v>131</v>
      </c>
      <c r="L108" s="23"/>
      <c r="M108" s="43" t="s">
        <v>1</v>
      </c>
      <c r="N108" s="121" t="s">
        <v>37</v>
      </c>
      <c r="O108" s="122">
        <v>1.4610000000000001</v>
      </c>
      <c r="P108" s="122">
        <f t="shared" si="1"/>
        <v>29.220000000000002</v>
      </c>
      <c r="Q108" s="122">
        <v>0</v>
      </c>
      <c r="R108" s="122">
        <f t="shared" si="2"/>
        <v>0</v>
      </c>
      <c r="S108" s="122">
        <v>0</v>
      </c>
      <c r="T108" s="123">
        <f t="shared" si="3"/>
        <v>0</v>
      </c>
      <c r="AR108" s="12" t="s">
        <v>120</v>
      </c>
      <c r="AT108" s="12" t="s">
        <v>116</v>
      </c>
      <c r="AU108" s="12" t="s">
        <v>121</v>
      </c>
      <c r="AY108" s="12" t="s">
        <v>113</v>
      </c>
      <c r="BE108" s="124">
        <f t="shared" si="4"/>
        <v>0</v>
      </c>
      <c r="BF108" s="124">
        <f t="shared" si="5"/>
        <v>0</v>
      </c>
      <c r="BG108" s="124">
        <f t="shared" si="6"/>
        <v>0</v>
      </c>
      <c r="BH108" s="124">
        <f t="shared" si="7"/>
        <v>0</v>
      </c>
      <c r="BI108" s="124">
        <f t="shared" si="8"/>
        <v>0</v>
      </c>
      <c r="BJ108" s="12" t="s">
        <v>121</v>
      </c>
      <c r="BK108" s="124">
        <f t="shared" si="9"/>
        <v>0</v>
      </c>
      <c r="BL108" s="12" t="s">
        <v>120</v>
      </c>
      <c r="BM108" s="12" t="s">
        <v>164</v>
      </c>
    </row>
    <row r="109" spans="2:65" s="1" customFormat="1" ht="16.5" customHeight="1" x14ac:dyDescent="0.35">
      <c r="B109" s="114"/>
      <c r="C109" s="115" t="s">
        <v>165</v>
      </c>
      <c r="D109" s="115" t="s">
        <v>116</v>
      </c>
      <c r="E109" s="116" t="s">
        <v>166</v>
      </c>
      <c r="F109" s="117" t="s">
        <v>167</v>
      </c>
      <c r="G109" s="118" t="s">
        <v>137</v>
      </c>
      <c r="H109" s="119">
        <v>200</v>
      </c>
      <c r="I109" s="120"/>
      <c r="J109" s="120">
        <f t="shared" si="0"/>
        <v>0</v>
      </c>
      <c r="K109" s="117" t="s">
        <v>131</v>
      </c>
      <c r="L109" s="23"/>
      <c r="M109" s="43" t="s">
        <v>1</v>
      </c>
      <c r="N109" s="121" t="s">
        <v>37</v>
      </c>
      <c r="O109" s="122">
        <v>0</v>
      </c>
      <c r="P109" s="122">
        <f t="shared" si="1"/>
        <v>0</v>
      </c>
      <c r="Q109" s="122">
        <v>0</v>
      </c>
      <c r="R109" s="122">
        <f t="shared" si="2"/>
        <v>0</v>
      </c>
      <c r="S109" s="122">
        <v>0</v>
      </c>
      <c r="T109" s="123">
        <f t="shared" si="3"/>
        <v>0</v>
      </c>
      <c r="AR109" s="12" t="s">
        <v>120</v>
      </c>
      <c r="AT109" s="12" t="s">
        <v>116</v>
      </c>
      <c r="AU109" s="12" t="s">
        <v>121</v>
      </c>
      <c r="AY109" s="12" t="s">
        <v>113</v>
      </c>
      <c r="BE109" s="124">
        <f t="shared" si="4"/>
        <v>0</v>
      </c>
      <c r="BF109" s="124">
        <f t="shared" si="5"/>
        <v>0</v>
      </c>
      <c r="BG109" s="124">
        <f t="shared" si="6"/>
        <v>0</v>
      </c>
      <c r="BH109" s="124">
        <f t="shared" si="7"/>
        <v>0</v>
      </c>
      <c r="BI109" s="124">
        <f t="shared" si="8"/>
        <v>0</v>
      </c>
      <c r="BJ109" s="12" t="s">
        <v>121</v>
      </c>
      <c r="BK109" s="124">
        <f t="shared" si="9"/>
        <v>0</v>
      </c>
      <c r="BL109" s="12" t="s">
        <v>120</v>
      </c>
      <c r="BM109" s="12" t="s">
        <v>168</v>
      </c>
    </row>
    <row r="110" spans="2:65" s="1" customFormat="1" ht="16.5" customHeight="1" x14ac:dyDescent="0.35">
      <c r="B110" s="114"/>
      <c r="C110" s="115" t="s">
        <v>169</v>
      </c>
      <c r="D110" s="115" t="s">
        <v>116</v>
      </c>
      <c r="E110" s="116" t="s">
        <v>170</v>
      </c>
      <c r="F110" s="117" t="s">
        <v>171</v>
      </c>
      <c r="G110" s="118" t="s">
        <v>159</v>
      </c>
      <c r="H110" s="119">
        <v>30.241</v>
      </c>
      <c r="I110" s="120"/>
      <c r="J110" s="120">
        <f t="shared" si="0"/>
        <v>0</v>
      </c>
      <c r="K110" s="117" t="s">
        <v>131</v>
      </c>
      <c r="L110" s="23"/>
      <c r="M110" s="43" t="s">
        <v>1</v>
      </c>
      <c r="N110" s="121" t="s">
        <v>37</v>
      </c>
      <c r="O110" s="122">
        <v>0.255</v>
      </c>
      <c r="P110" s="122">
        <f t="shared" si="1"/>
        <v>7.7114549999999999</v>
      </c>
      <c r="Q110" s="122">
        <v>0</v>
      </c>
      <c r="R110" s="122">
        <f t="shared" si="2"/>
        <v>0</v>
      </c>
      <c r="S110" s="122">
        <v>0</v>
      </c>
      <c r="T110" s="123">
        <f t="shared" si="3"/>
        <v>0</v>
      </c>
      <c r="AR110" s="12" t="s">
        <v>120</v>
      </c>
      <c r="AT110" s="12" t="s">
        <v>116</v>
      </c>
      <c r="AU110" s="12" t="s">
        <v>121</v>
      </c>
      <c r="AY110" s="12" t="s">
        <v>113</v>
      </c>
      <c r="BE110" s="124">
        <f t="shared" si="4"/>
        <v>0</v>
      </c>
      <c r="BF110" s="124">
        <f t="shared" si="5"/>
        <v>0</v>
      </c>
      <c r="BG110" s="124">
        <f t="shared" si="6"/>
        <v>0</v>
      </c>
      <c r="BH110" s="124">
        <f t="shared" si="7"/>
        <v>0</v>
      </c>
      <c r="BI110" s="124">
        <f t="shared" si="8"/>
        <v>0</v>
      </c>
      <c r="BJ110" s="12" t="s">
        <v>121</v>
      </c>
      <c r="BK110" s="124">
        <f t="shared" si="9"/>
        <v>0</v>
      </c>
      <c r="BL110" s="12" t="s">
        <v>120</v>
      </c>
      <c r="BM110" s="12" t="s">
        <v>172</v>
      </c>
    </row>
    <row r="111" spans="2:65" s="1" customFormat="1" ht="16.5" customHeight="1" x14ac:dyDescent="0.35">
      <c r="B111" s="114"/>
      <c r="C111" s="115" t="s">
        <v>173</v>
      </c>
      <c r="D111" s="115" t="s">
        <v>116</v>
      </c>
      <c r="E111" s="116" t="s">
        <v>174</v>
      </c>
      <c r="F111" s="117" t="s">
        <v>175</v>
      </c>
      <c r="G111" s="118" t="s">
        <v>159</v>
      </c>
      <c r="H111" s="119">
        <v>876.98900000000003</v>
      </c>
      <c r="I111" s="120"/>
      <c r="J111" s="120">
        <f t="shared" si="0"/>
        <v>0</v>
      </c>
      <c r="K111" s="117" t="s">
        <v>1</v>
      </c>
      <c r="L111" s="23"/>
      <c r="M111" s="43" t="s">
        <v>1</v>
      </c>
      <c r="N111" s="121" t="s">
        <v>37</v>
      </c>
      <c r="O111" s="122">
        <v>6.0000000000000001E-3</v>
      </c>
      <c r="P111" s="122">
        <f t="shared" si="1"/>
        <v>5.2619340000000001</v>
      </c>
      <c r="Q111" s="122">
        <v>0</v>
      </c>
      <c r="R111" s="122">
        <f t="shared" si="2"/>
        <v>0</v>
      </c>
      <c r="S111" s="122">
        <v>0</v>
      </c>
      <c r="T111" s="123">
        <f t="shared" si="3"/>
        <v>0</v>
      </c>
      <c r="AR111" s="12" t="s">
        <v>120</v>
      </c>
      <c r="AT111" s="12" t="s">
        <v>116</v>
      </c>
      <c r="AU111" s="12" t="s">
        <v>121</v>
      </c>
      <c r="AY111" s="12" t="s">
        <v>113</v>
      </c>
      <c r="BE111" s="124">
        <f t="shared" si="4"/>
        <v>0</v>
      </c>
      <c r="BF111" s="124">
        <f t="shared" si="5"/>
        <v>0</v>
      </c>
      <c r="BG111" s="124">
        <f t="shared" si="6"/>
        <v>0</v>
      </c>
      <c r="BH111" s="124">
        <f t="shared" si="7"/>
        <v>0</v>
      </c>
      <c r="BI111" s="124">
        <f t="shared" si="8"/>
        <v>0</v>
      </c>
      <c r="BJ111" s="12" t="s">
        <v>121</v>
      </c>
      <c r="BK111" s="124">
        <f t="shared" si="9"/>
        <v>0</v>
      </c>
      <c r="BL111" s="12" t="s">
        <v>120</v>
      </c>
      <c r="BM111" s="12" t="s">
        <v>176</v>
      </c>
    </row>
    <row r="112" spans="2:65" s="1" customFormat="1" ht="16.5" customHeight="1" x14ac:dyDescent="0.35">
      <c r="B112" s="114"/>
      <c r="C112" s="115" t="s">
        <v>177</v>
      </c>
      <c r="D112" s="115" t="s">
        <v>116</v>
      </c>
      <c r="E112" s="116" t="s">
        <v>178</v>
      </c>
      <c r="F112" s="117" t="s">
        <v>179</v>
      </c>
      <c r="G112" s="118" t="s">
        <v>159</v>
      </c>
      <c r="H112" s="119">
        <v>22.318999999999999</v>
      </c>
      <c r="I112" s="120"/>
      <c r="J112" s="120">
        <f t="shared" si="0"/>
        <v>0</v>
      </c>
      <c r="K112" s="117" t="s">
        <v>131</v>
      </c>
      <c r="L112" s="23"/>
      <c r="M112" s="43" t="s">
        <v>1</v>
      </c>
      <c r="N112" s="121" t="s">
        <v>37</v>
      </c>
      <c r="O112" s="122">
        <v>0</v>
      </c>
      <c r="P112" s="122">
        <f t="shared" si="1"/>
        <v>0</v>
      </c>
      <c r="Q112" s="122">
        <v>0</v>
      </c>
      <c r="R112" s="122">
        <f t="shared" si="2"/>
        <v>0</v>
      </c>
      <c r="S112" s="122">
        <v>0</v>
      </c>
      <c r="T112" s="123">
        <f t="shared" si="3"/>
        <v>0</v>
      </c>
      <c r="AR112" s="12" t="s">
        <v>120</v>
      </c>
      <c r="AT112" s="12" t="s">
        <v>116</v>
      </c>
      <c r="AU112" s="12" t="s">
        <v>121</v>
      </c>
      <c r="AY112" s="12" t="s">
        <v>113</v>
      </c>
      <c r="BE112" s="124">
        <f t="shared" si="4"/>
        <v>0</v>
      </c>
      <c r="BF112" s="124">
        <f t="shared" si="5"/>
        <v>0</v>
      </c>
      <c r="BG112" s="124">
        <f t="shared" si="6"/>
        <v>0</v>
      </c>
      <c r="BH112" s="124">
        <f t="shared" si="7"/>
        <v>0</v>
      </c>
      <c r="BI112" s="124">
        <f t="shared" si="8"/>
        <v>0</v>
      </c>
      <c r="BJ112" s="12" t="s">
        <v>121</v>
      </c>
      <c r="BK112" s="124">
        <f t="shared" si="9"/>
        <v>0</v>
      </c>
      <c r="BL112" s="12" t="s">
        <v>120</v>
      </c>
      <c r="BM112" s="12" t="s">
        <v>180</v>
      </c>
    </row>
    <row r="113" spans="2:65" s="1" customFormat="1" ht="16.5" customHeight="1" x14ac:dyDescent="0.35">
      <c r="B113" s="114"/>
      <c r="C113" s="115" t="s">
        <v>8</v>
      </c>
      <c r="D113" s="115" t="s">
        <v>116</v>
      </c>
      <c r="E113" s="116" t="s">
        <v>181</v>
      </c>
      <c r="F113" s="117" t="s">
        <v>182</v>
      </c>
      <c r="G113" s="118" t="s">
        <v>159</v>
      </c>
      <c r="H113" s="119">
        <v>1.464</v>
      </c>
      <c r="I113" s="120"/>
      <c r="J113" s="120">
        <f t="shared" si="0"/>
        <v>0</v>
      </c>
      <c r="K113" s="117" t="s">
        <v>131</v>
      </c>
      <c r="L113" s="23"/>
      <c r="M113" s="43" t="s">
        <v>1</v>
      </c>
      <c r="N113" s="121" t="s">
        <v>37</v>
      </c>
      <c r="O113" s="122">
        <v>0</v>
      </c>
      <c r="P113" s="122">
        <f t="shared" si="1"/>
        <v>0</v>
      </c>
      <c r="Q113" s="122">
        <v>0</v>
      </c>
      <c r="R113" s="122">
        <f t="shared" si="2"/>
        <v>0</v>
      </c>
      <c r="S113" s="122">
        <v>0</v>
      </c>
      <c r="T113" s="123">
        <f t="shared" si="3"/>
        <v>0</v>
      </c>
      <c r="AR113" s="12" t="s">
        <v>120</v>
      </c>
      <c r="AT113" s="12" t="s">
        <v>116</v>
      </c>
      <c r="AU113" s="12" t="s">
        <v>121</v>
      </c>
      <c r="AY113" s="12" t="s">
        <v>113</v>
      </c>
      <c r="BE113" s="124">
        <f t="shared" si="4"/>
        <v>0</v>
      </c>
      <c r="BF113" s="124">
        <f t="shared" si="5"/>
        <v>0</v>
      </c>
      <c r="BG113" s="124">
        <f t="shared" si="6"/>
        <v>0</v>
      </c>
      <c r="BH113" s="124">
        <f t="shared" si="7"/>
        <v>0</v>
      </c>
      <c r="BI113" s="124">
        <f t="shared" si="8"/>
        <v>0</v>
      </c>
      <c r="BJ113" s="12" t="s">
        <v>121</v>
      </c>
      <c r="BK113" s="124">
        <f t="shared" si="9"/>
        <v>0</v>
      </c>
      <c r="BL113" s="12" t="s">
        <v>120</v>
      </c>
      <c r="BM113" s="12" t="s">
        <v>183</v>
      </c>
    </row>
    <row r="114" spans="2:65" s="1" customFormat="1" ht="16.5" customHeight="1" x14ac:dyDescent="0.35">
      <c r="B114" s="114"/>
      <c r="C114" s="115" t="s">
        <v>184</v>
      </c>
      <c r="D114" s="115" t="s">
        <v>116</v>
      </c>
      <c r="E114" s="116" t="s">
        <v>185</v>
      </c>
      <c r="F114" s="117" t="s">
        <v>186</v>
      </c>
      <c r="G114" s="118" t="s">
        <v>159</v>
      </c>
      <c r="H114" s="119">
        <v>6.4580000000000002</v>
      </c>
      <c r="I114" s="120"/>
      <c r="J114" s="120">
        <f t="shared" si="0"/>
        <v>0</v>
      </c>
      <c r="K114" s="117" t="s">
        <v>131</v>
      </c>
      <c r="L114" s="23"/>
      <c r="M114" s="43" t="s">
        <v>1</v>
      </c>
      <c r="N114" s="121" t="s">
        <v>37</v>
      </c>
      <c r="O114" s="122">
        <v>0</v>
      </c>
      <c r="P114" s="122">
        <f t="shared" si="1"/>
        <v>0</v>
      </c>
      <c r="Q114" s="122">
        <v>0</v>
      </c>
      <c r="R114" s="122">
        <f t="shared" si="2"/>
        <v>0</v>
      </c>
      <c r="S114" s="122">
        <v>0</v>
      </c>
      <c r="T114" s="123">
        <f t="shared" si="3"/>
        <v>0</v>
      </c>
      <c r="AR114" s="12" t="s">
        <v>120</v>
      </c>
      <c r="AT114" s="12" t="s">
        <v>116</v>
      </c>
      <c r="AU114" s="12" t="s">
        <v>121</v>
      </c>
      <c r="AY114" s="12" t="s">
        <v>113</v>
      </c>
      <c r="BE114" s="124">
        <f t="shared" si="4"/>
        <v>0</v>
      </c>
      <c r="BF114" s="124">
        <f t="shared" si="5"/>
        <v>0</v>
      </c>
      <c r="BG114" s="124">
        <f t="shared" si="6"/>
        <v>0</v>
      </c>
      <c r="BH114" s="124">
        <f t="shared" si="7"/>
        <v>0</v>
      </c>
      <c r="BI114" s="124">
        <f t="shared" si="8"/>
        <v>0</v>
      </c>
      <c r="BJ114" s="12" t="s">
        <v>121</v>
      </c>
      <c r="BK114" s="124">
        <f t="shared" si="9"/>
        <v>0</v>
      </c>
      <c r="BL114" s="12" t="s">
        <v>120</v>
      </c>
      <c r="BM114" s="12" t="s">
        <v>187</v>
      </c>
    </row>
    <row r="115" spans="2:65" s="10" customFormat="1" ht="25.9" customHeight="1" x14ac:dyDescent="0.5">
      <c r="B115" s="102"/>
      <c r="D115" s="103" t="s">
        <v>64</v>
      </c>
      <c r="E115" s="104" t="s">
        <v>188</v>
      </c>
      <c r="F115" s="104" t="s">
        <v>189</v>
      </c>
      <c r="J115" s="105">
        <f>J116+J119+J141+J150+J169+J181+J184+J191</f>
        <v>0</v>
      </c>
      <c r="L115" s="102"/>
      <c r="M115" s="106"/>
      <c r="N115" s="107"/>
      <c r="O115" s="107"/>
      <c r="P115" s="108">
        <f>P116+P119+P141+P150+P169+P181+P184+P191</f>
        <v>861.13124599999992</v>
      </c>
      <c r="Q115" s="107"/>
      <c r="R115" s="108">
        <f>R116+R119+R141+R150+R169+R181+R184+R191</f>
        <v>16.407000980000003</v>
      </c>
      <c r="S115" s="107"/>
      <c r="T115" s="109">
        <f>T116+T119+T141+T150+T169+T181+T184+T191</f>
        <v>24.923768530000004</v>
      </c>
      <c r="AR115" s="103" t="s">
        <v>121</v>
      </c>
      <c r="AT115" s="110" t="s">
        <v>64</v>
      </c>
      <c r="AU115" s="110" t="s">
        <v>65</v>
      </c>
      <c r="AY115" s="103" t="s">
        <v>113</v>
      </c>
      <c r="BK115" s="111">
        <f>BK116+BK119+BK141+BK150+BK169+BK181+BK184+BK191</f>
        <v>0</v>
      </c>
    </row>
    <row r="116" spans="2:65" s="10" customFormat="1" ht="22.9" customHeight="1" x14ac:dyDescent="0.4">
      <c r="B116" s="102"/>
      <c r="D116" s="103" t="s">
        <v>64</v>
      </c>
      <c r="E116" s="112" t="s">
        <v>190</v>
      </c>
      <c r="F116" s="112" t="s">
        <v>191</v>
      </c>
      <c r="J116" s="113">
        <f>BK116</f>
        <v>0</v>
      </c>
      <c r="L116" s="102"/>
      <c r="M116" s="106"/>
      <c r="N116" s="107"/>
      <c r="O116" s="107"/>
      <c r="P116" s="108">
        <f>SUM(P117:P118)</f>
        <v>2.2640000000000002</v>
      </c>
      <c r="Q116" s="107"/>
      <c r="R116" s="108">
        <f>SUM(R117:R118)</f>
        <v>5.3039999999999997E-2</v>
      </c>
      <c r="S116" s="107"/>
      <c r="T116" s="109">
        <f>SUM(T117:T118)</f>
        <v>5.0340000000000003E-2</v>
      </c>
      <c r="AR116" s="103" t="s">
        <v>121</v>
      </c>
      <c r="AT116" s="110" t="s">
        <v>64</v>
      </c>
      <c r="AU116" s="110" t="s">
        <v>70</v>
      </c>
      <c r="AY116" s="103" t="s">
        <v>113</v>
      </c>
      <c r="BK116" s="111">
        <f>SUM(BK117:BK118)</f>
        <v>0</v>
      </c>
    </row>
    <row r="117" spans="2:65" s="1" customFormat="1" ht="16.5" customHeight="1" x14ac:dyDescent="0.35">
      <c r="B117" s="114"/>
      <c r="C117" s="115" t="s">
        <v>192</v>
      </c>
      <c r="D117" s="115" t="s">
        <v>116</v>
      </c>
      <c r="E117" s="116" t="s">
        <v>193</v>
      </c>
      <c r="F117" s="117" t="s">
        <v>194</v>
      </c>
      <c r="G117" s="118" t="s">
        <v>195</v>
      </c>
      <c r="H117" s="119">
        <v>2</v>
      </c>
      <c r="I117" s="120"/>
      <c r="J117" s="120">
        <f>ROUND(I117*H117,2)</f>
        <v>0</v>
      </c>
      <c r="K117" s="117" t="s">
        <v>131</v>
      </c>
      <c r="L117" s="23"/>
      <c r="M117" s="43" t="s">
        <v>1</v>
      </c>
      <c r="N117" s="121" t="s">
        <v>37</v>
      </c>
      <c r="O117" s="122">
        <v>0.66700000000000004</v>
      </c>
      <c r="P117" s="122">
        <f>O117*H117</f>
        <v>1.3340000000000001</v>
      </c>
      <c r="Q117" s="122">
        <v>2.6519999999999998E-2</v>
      </c>
      <c r="R117" s="122">
        <f>Q117*H117</f>
        <v>5.3039999999999997E-2</v>
      </c>
      <c r="S117" s="122">
        <v>0</v>
      </c>
      <c r="T117" s="123">
        <f>S117*H117</f>
        <v>0</v>
      </c>
      <c r="AR117" s="12" t="s">
        <v>184</v>
      </c>
      <c r="AT117" s="12" t="s">
        <v>116</v>
      </c>
      <c r="AU117" s="12" t="s">
        <v>121</v>
      </c>
      <c r="AY117" s="12" t="s">
        <v>113</v>
      </c>
      <c r="BE117" s="124">
        <f>IF(N117="základní",J117,0)</f>
        <v>0</v>
      </c>
      <c r="BF117" s="124">
        <f>IF(N117="snížená",J117,0)</f>
        <v>0</v>
      </c>
      <c r="BG117" s="124">
        <f>IF(N117="zákl. přenesená",J117,0)</f>
        <v>0</v>
      </c>
      <c r="BH117" s="124">
        <f>IF(N117="sníž. přenesená",J117,0)</f>
        <v>0</v>
      </c>
      <c r="BI117" s="124">
        <f>IF(N117="nulová",J117,0)</f>
        <v>0</v>
      </c>
      <c r="BJ117" s="12" t="s">
        <v>121</v>
      </c>
      <c r="BK117" s="124">
        <f>ROUND(I117*H117,2)</f>
        <v>0</v>
      </c>
      <c r="BL117" s="12" t="s">
        <v>184</v>
      </c>
      <c r="BM117" s="12" t="s">
        <v>196</v>
      </c>
    </row>
    <row r="118" spans="2:65" s="1" customFormat="1" ht="16.5" customHeight="1" x14ac:dyDescent="0.35">
      <c r="B118" s="114"/>
      <c r="C118" s="115" t="s">
        <v>197</v>
      </c>
      <c r="D118" s="115" t="s">
        <v>116</v>
      </c>
      <c r="E118" s="116" t="s">
        <v>198</v>
      </c>
      <c r="F118" s="117" t="s">
        <v>199</v>
      </c>
      <c r="G118" s="118" t="s">
        <v>195</v>
      </c>
      <c r="H118" s="119">
        <v>2</v>
      </c>
      <c r="I118" s="120"/>
      <c r="J118" s="120">
        <f>ROUND(I118*H118,2)</f>
        <v>0</v>
      </c>
      <c r="K118" s="117" t="s">
        <v>131</v>
      </c>
      <c r="L118" s="23"/>
      <c r="M118" s="43" t="s">
        <v>1</v>
      </c>
      <c r="N118" s="121" t="s">
        <v>37</v>
      </c>
      <c r="O118" s="122">
        <v>0.46500000000000002</v>
      </c>
      <c r="P118" s="122">
        <f>O118*H118</f>
        <v>0.93</v>
      </c>
      <c r="Q118" s="122">
        <v>0</v>
      </c>
      <c r="R118" s="122">
        <f>Q118*H118</f>
        <v>0</v>
      </c>
      <c r="S118" s="122">
        <v>2.5170000000000001E-2</v>
      </c>
      <c r="T118" s="123">
        <f>S118*H118</f>
        <v>5.0340000000000003E-2</v>
      </c>
      <c r="AR118" s="12" t="s">
        <v>184</v>
      </c>
      <c r="AT118" s="12" t="s">
        <v>116</v>
      </c>
      <c r="AU118" s="12" t="s">
        <v>121</v>
      </c>
      <c r="AY118" s="12" t="s">
        <v>113</v>
      </c>
      <c r="BE118" s="124">
        <f>IF(N118="základní",J118,0)</f>
        <v>0</v>
      </c>
      <c r="BF118" s="124">
        <f>IF(N118="snížená",J118,0)</f>
        <v>0</v>
      </c>
      <c r="BG118" s="124">
        <f>IF(N118="zákl. přenesená",J118,0)</f>
        <v>0</v>
      </c>
      <c r="BH118" s="124">
        <f>IF(N118="sníž. přenesená",J118,0)</f>
        <v>0</v>
      </c>
      <c r="BI118" s="124">
        <f>IF(N118="nulová",J118,0)</f>
        <v>0</v>
      </c>
      <c r="BJ118" s="12" t="s">
        <v>121</v>
      </c>
      <c r="BK118" s="124">
        <f>ROUND(I118*H118,2)</f>
        <v>0</v>
      </c>
      <c r="BL118" s="12" t="s">
        <v>184</v>
      </c>
      <c r="BM118" s="12" t="s">
        <v>200</v>
      </c>
    </row>
    <row r="119" spans="2:65" s="10" customFormat="1" ht="22.9" customHeight="1" x14ac:dyDescent="0.4">
      <c r="B119" s="102"/>
      <c r="D119" s="103" t="s">
        <v>64</v>
      </c>
      <c r="E119" s="112" t="s">
        <v>201</v>
      </c>
      <c r="F119" s="112" t="s">
        <v>202</v>
      </c>
      <c r="J119" s="113">
        <f>SUM(J120:J140)</f>
        <v>0</v>
      </c>
      <c r="L119" s="102"/>
      <c r="M119" s="106"/>
      <c r="N119" s="107"/>
      <c r="O119" s="107"/>
      <c r="P119" s="108">
        <f>P120</f>
        <v>44.37</v>
      </c>
      <c r="Q119" s="107"/>
      <c r="R119" s="108">
        <f>R120</f>
        <v>0</v>
      </c>
      <c r="S119" s="107"/>
      <c r="T119" s="109">
        <f>T120</f>
        <v>0</v>
      </c>
      <c r="AR119" s="103" t="s">
        <v>121</v>
      </c>
      <c r="AT119" s="110" t="s">
        <v>64</v>
      </c>
      <c r="AU119" s="110" t="s">
        <v>70</v>
      </c>
      <c r="AY119" s="103" t="s">
        <v>113</v>
      </c>
      <c r="BK119" s="111">
        <f>BK120</f>
        <v>0</v>
      </c>
    </row>
    <row r="120" spans="2:65" s="1" customFormat="1" ht="16.5" customHeight="1" x14ac:dyDescent="0.35">
      <c r="B120" s="114"/>
      <c r="C120" s="115" t="s">
        <v>203</v>
      </c>
      <c r="D120" s="115" t="s">
        <v>116</v>
      </c>
      <c r="E120" s="116" t="s">
        <v>204</v>
      </c>
      <c r="F120" s="117" t="s">
        <v>403</v>
      </c>
      <c r="G120" s="118" t="s">
        <v>137</v>
      </c>
      <c r="H120" s="119">
        <v>145</v>
      </c>
      <c r="I120" s="120"/>
      <c r="J120" s="120">
        <f t="shared" ref="J120:J140" si="10">ROUND(I120*H120,2)</f>
        <v>0</v>
      </c>
      <c r="K120" s="117" t="s">
        <v>1</v>
      </c>
      <c r="L120" s="23"/>
      <c r="M120" s="43" t="s">
        <v>1</v>
      </c>
      <c r="N120" s="121" t="s">
        <v>37</v>
      </c>
      <c r="O120" s="122">
        <v>0.30599999999999999</v>
      </c>
      <c r="P120" s="122">
        <f>O120*H120</f>
        <v>44.37</v>
      </c>
      <c r="Q120" s="122">
        <v>0</v>
      </c>
      <c r="R120" s="122">
        <f>Q120*H120</f>
        <v>0</v>
      </c>
      <c r="S120" s="122">
        <v>0</v>
      </c>
      <c r="T120" s="123">
        <f>S120*H120</f>
        <v>0</v>
      </c>
      <c r="AR120" s="12" t="s">
        <v>184</v>
      </c>
      <c r="AT120" s="12" t="s">
        <v>116</v>
      </c>
      <c r="AU120" s="12" t="s">
        <v>121</v>
      </c>
      <c r="AY120" s="12" t="s">
        <v>113</v>
      </c>
      <c r="BE120" s="124">
        <f>IF(N120="základní",J120,0)</f>
        <v>0</v>
      </c>
      <c r="BF120" s="124">
        <f>IF(N120="snížená",J120,0)</f>
        <v>0</v>
      </c>
      <c r="BG120" s="124">
        <f>IF(N120="zákl. přenesená",J120,0)</f>
        <v>0</v>
      </c>
      <c r="BH120" s="124">
        <f>IF(N120="sníž. přenesená",J120,0)</f>
        <v>0</v>
      </c>
      <c r="BI120" s="124">
        <f>IF(N120="nulová",J120,0)</f>
        <v>0</v>
      </c>
      <c r="BJ120" s="12" t="s">
        <v>121</v>
      </c>
      <c r="BK120" s="124">
        <f>ROUND(I120*H120,2)</f>
        <v>0</v>
      </c>
      <c r="BL120" s="12" t="s">
        <v>184</v>
      </c>
      <c r="BM120" s="12" t="s">
        <v>205</v>
      </c>
    </row>
    <row r="121" spans="2:65" s="138" customFormat="1" ht="16.5" customHeight="1" x14ac:dyDescent="0.35">
      <c r="B121" s="114"/>
      <c r="C121" s="115">
        <v>20</v>
      </c>
      <c r="D121" s="115" t="s">
        <v>116</v>
      </c>
      <c r="E121" s="116" t="s">
        <v>204</v>
      </c>
      <c r="F121" s="117" t="s">
        <v>404</v>
      </c>
      <c r="G121" s="118" t="s">
        <v>137</v>
      </c>
      <c r="H121" s="119">
        <v>15</v>
      </c>
      <c r="I121" s="120"/>
      <c r="J121" s="120">
        <f t="shared" si="10"/>
        <v>0</v>
      </c>
      <c r="K121" s="141"/>
      <c r="L121" s="23"/>
      <c r="M121" s="139"/>
      <c r="N121" s="121"/>
      <c r="O121" s="122"/>
      <c r="P121" s="122"/>
      <c r="Q121" s="122"/>
      <c r="R121" s="122"/>
      <c r="S121" s="122"/>
      <c r="T121" s="123"/>
      <c r="AR121" s="140"/>
      <c r="AT121" s="140"/>
      <c r="AU121" s="140"/>
      <c r="AY121" s="140"/>
      <c r="BE121" s="124"/>
      <c r="BF121" s="124"/>
      <c r="BG121" s="124"/>
      <c r="BH121" s="124"/>
      <c r="BI121" s="124"/>
      <c r="BJ121" s="140"/>
      <c r="BK121" s="124"/>
      <c r="BL121" s="140"/>
      <c r="BM121" s="140"/>
    </row>
    <row r="122" spans="2:65" s="138" customFormat="1" ht="16.5" customHeight="1" x14ac:dyDescent="0.35">
      <c r="B122" s="114"/>
      <c r="C122" s="115">
        <v>21</v>
      </c>
      <c r="D122" s="115" t="s">
        <v>116</v>
      </c>
      <c r="E122" s="116" t="s">
        <v>204</v>
      </c>
      <c r="F122" s="117" t="s">
        <v>405</v>
      </c>
      <c r="G122" s="118" t="s">
        <v>389</v>
      </c>
      <c r="H122" s="119">
        <v>20</v>
      </c>
      <c r="I122" s="120"/>
      <c r="J122" s="120">
        <f t="shared" si="10"/>
        <v>0</v>
      </c>
      <c r="K122" s="141"/>
      <c r="L122" s="23"/>
      <c r="M122" s="139"/>
      <c r="N122" s="121"/>
      <c r="O122" s="122"/>
      <c r="P122" s="122"/>
      <c r="Q122" s="122"/>
      <c r="R122" s="122"/>
      <c r="S122" s="122"/>
      <c r="T122" s="123"/>
      <c r="AR122" s="140"/>
      <c r="AT122" s="140"/>
      <c r="AU122" s="140"/>
      <c r="AY122" s="140"/>
      <c r="BE122" s="124"/>
      <c r="BF122" s="124"/>
      <c r="BG122" s="124"/>
      <c r="BH122" s="124"/>
      <c r="BI122" s="124"/>
      <c r="BJ122" s="140"/>
      <c r="BK122" s="124"/>
      <c r="BL122" s="140"/>
      <c r="BM122" s="140"/>
    </row>
    <row r="123" spans="2:65" s="138" customFormat="1" ht="16.5" customHeight="1" x14ac:dyDescent="0.35">
      <c r="B123" s="114"/>
      <c r="C123" s="115">
        <v>22</v>
      </c>
      <c r="D123" s="115" t="s">
        <v>116</v>
      </c>
      <c r="E123" s="116" t="s">
        <v>204</v>
      </c>
      <c r="F123" s="117" t="s">
        <v>406</v>
      </c>
      <c r="G123" s="118" t="s">
        <v>389</v>
      </c>
      <c r="H123" s="119">
        <v>4</v>
      </c>
      <c r="I123" s="120"/>
      <c r="J123" s="120">
        <f t="shared" si="10"/>
        <v>0</v>
      </c>
      <c r="K123" s="141"/>
      <c r="L123" s="23"/>
      <c r="M123" s="139"/>
      <c r="N123" s="121"/>
      <c r="O123" s="122"/>
      <c r="P123" s="122"/>
      <c r="Q123" s="122"/>
      <c r="R123" s="122"/>
      <c r="S123" s="122"/>
      <c r="T123" s="123"/>
      <c r="AR123" s="140"/>
      <c r="AT123" s="140"/>
      <c r="AU123" s="140"/>
      <c r="AY123" s="140"/>
      <c r="BE123" s="124"/>
      <c r="BF123" s="124"/>
      <c r="BG123" s="124"/>
      <c r="BH123" s="124"/>
      <c r="BI123" s="124"/>
      <c r="BJ123" s="140"/>
      <c r="BK123" s="124"/>
      <c r="BL123" s="140"/>
      <c r="BM123" s="140"/>
    </row>
    <row r="124" spans="2:65" s="138" customFormat="1" ht="16.5" customHeight="1" x14ac:dyDescent="0.35">
      <c r="B124" s="114"/>
      <c r="C124" s="115">
        <v>23</v>
      </c>
      <c r="D124" s="115" t="s">
        <v>116</v>
      </c>
      <c r="E124" s="116" t="s">
        <v>204</v>
      </c>
      <c r="F124" s="117" t="s">
        <v>407</v>
      </c>
      <c r="G124" s="118" t="s">
        <v>389</v>
      </c>
      <c r="H124" s="119">
        <v>6</v>
      </c>
      <c r="I124" s="120"/>
      <c r="J124" s="120">
        <f t="shared" si="10"/>
        <v>0</v>
      </c>
      <c r="K124" s="141"/>
      <c r="L124" s="23"/>
      <c r="M124" s="139"/>
      <c r="N124" s="121"/>
      <c r="O124" s="122"/>
      <c r="P124" s="122"/>
      <c r="Q124" s="122"/>
      <c r="R124" s="122"/>
      <c r="S124" s="122"/>
      <c r="T124" s="123"/>
      <c r="AR124" s="140"/>
      <c r="AT124" s="140"/>
      <c r="AU124" s="140"/>
      <c r="AY124" s="140"/>
      <c r="BE124" s="124"/>
      <c r="BF124" s="124"/>
      <c r="BG124" s="124"/>
      <c r="BH124" s="124"/>
      <c r="BI124" s="124"/>
      <c r="BJ124" s="140"/>
      <c r="BK124" s="124"/>
      <c r="BL124" s="140"/>
      <c r="BM124" s="140"/>
    </row>
    <row r="125" spans="2:65" s="138" customFormat="1" ht="16.5" customHeight="1" x14ac:dyDescent="0.35">
      <c r="B125" s="114"/>
      <c r="C125" s="115">
        <v>24</v>
      </c>
      <c r="D125" s="115" t="s">
        <v>116</v>
      </c>
      <c r="E125" s="116" t="s">
        <v>204</v>
      </c>
      <c r="F125" s="117" t="s">
        <v>408</v>
      </c>
      <c r="G125" s="118" t="s">
        <v>389</v>
      </c>
      <c r="H125" s="119">
        <v>4</v>
      </c>
      <c r="I125" s="120"/>
      <c r="J125" s="120">
        <f t="shared" si="10"/>
        <v>0</v>
      </c>
      <c r="K125" s="141"/>
      <c r="L125" s="23"/>
      <c r="M125" s="139"/>
      <c r="N125" s="121"/>
      <c r="O125" s="122"/>
      <c r="P125" s="122"/>
      <c r="Q125" s="122"/>
      <c r="R125" s="122"/>
      <c r="S125" s="122"/>
      <c r="T125" s="123"/>
      <c r="AR125" s="140"/>
      <c r="AT125" s="140"/>
      <c r="AU125" s="140"/>
      <c r="AY125" s="140"/>
      <c r="BE125" s="124"/>
      <c r="BF125" s="124"/>
      <c r="BG125" s="124"/>
      <c r="BH125" s="124"/>
      <c r="BI125" s="124"/>
      <c r="BJ125" s="140"/>
      <c r="BK125" s="124"/>
      <c r="BL125" s="140"/>
      <c r="BM125" s="140"/>
    </row>
    <row r="126" spans="2:65" s="138" customFormat="1" ht="16.5" customHeight="1" x14ac:dyDescent="0.35">
      <c r="B126" s="114"/>
      <c r="C126" s="115">
        <v>25</v>
      </c>
      <c r="D126" s="115" t="s">
        <v>116</v>
      </c>
      <c r="E126" s="116" t="s">
        <v>204</v>
      </c>
      <c r="F126" s="117" t="s">
        <v>409</v>
      </c>
      <c r="G126" s="118" t="s">
        <v>389</v>
      </c>
      <c r="H126" s="119">
        <v>1</v>
      </c>
      <c r="I126" s="120"/>
      <c r="J126" s="120">
        <f t="shared" si="10"/>
        <v>0</v>
      </c>
      <c r="K126" s="141"/>
      <c r="L126" s="23"/>
      <c r="M126" s="139"/>
      <c r="N126" s="121"/>
      <c r="O126" s="122"/>
      <c r="P126" s="122"/>
      <c r="Q126" s="122"/>
      <c r="R126" s="122"/>
      <c r="S126" s="122"/>
      <c r="T126" s="123"/>
      <c r="AR126" s="140"/>
      <c r="AT126" s="140"/>
      <c r="AU126" s="140"/>
      <c r="AY126" s="140"/>
      <c r="BE126" s="124"/>
      <c r="BF126" s="124"/>
      <c r="BG126" s="124"/>
      <c r="BH126" s="124"/>
      <c r="BI126" s="124"/>
      <c r="BJ126" s="140"/>
      <c r="BK126" s="124"/>
      <c r="BL126" s="140"/>
      <c r="BM126" s="140"/>
    </row>
    <row r="127" spans="2:65" s="138" customFormat="1" ht="16.5" customHeight="1" x14ac:dyDescent="0.35">
      <c r="B127" s="114"/>
      <c r="C127" s="115">
        <v>26</v>
      </c>
      <c r="D127" s="115" t="s">
        <v>116</v>
      </c>
      <c r="E127" s="116" t="s">
        <v>204</v>
      </c>
      <c r="F127" s="117" t="s">
        <v>410</v>
      </c>
      <c r="G127" s="118" t="s">
        <v>389</v>
      </c>
      <c r="H127" s="119">
        <v>8</v>
      </c>
      <c r="I127" s="120"/>
      <c r="J127" s="120">
        <f t="shared" si="10"/>
        <v>0</v>
      </c>
      <c r="K127" s="141"/>
      <c r="L127" s="23"/>
      <c r="M127" s="139"/>
      <c r="N127" s="121"/>
      <c r="O127" s="122"/>
      <c r="P127" s="122"/>
      <c r="Q127" s="122"/>
      <c r="R127" s="122"/>
      <c r="S127" s="122"/>
      <c r="T127" s="123"/>
      <c r="AR127" s="140"/>
      <c r="AT127" s="140"/>
      <c r="AU127" s="140"/>
      <c r="AY127" s="140"/>
      <c r="BE127" s="124"/>
      <c r="BF127" s="124"/>
      <c r="BG127" s="124"/>
      <c r="BH127" s="124"/>
      <c r="BI127" s="124"/>
      <c r="BJ127" s="140"/>
      <c r="BK127" s="124"/>
      <c r="BL127" s="140"/>
      <c r="BM127" s="140"/>
    </row>
    <row r="128" spans="2:65" s="138" customFormat="1" ht="16.5" customHeight="1" x14ac:dyDescent="0.35">
      <c r="B128" s="114"/>
      <c r="C128" s="115">
        <v>27</v>
      </c>
      <c r="D128" s="115" t="s">
        <v>116</v>
      </c>
      <c r="E128" s="116" t="s">
        <v>204</v>
      </c>
      <c r="F128" s="117" t="s">
        <v>411</v>
      </c>
      <c r="G128" s="118" t="s">
        <v>389</v>
      </c>
      <c r="H128" s="119">
        <v>4</v>
      </c>
      <c r="I128" s="120"/>
      <c r="J128" s="120">
        <f t="shared" si="10"/>
        <v>0</v>
      </c>
      <c r="K128" s="141"/>
      <c r="L128" s="23"/>
      <c r="M128" s="139"/>
      <c r="N128" s="121"/>
      <c r="O128" s="122"/>
      <c r="P128" s="122"/>
      <c r="Q128" s="122"/>
      <c r="R128" s="122"/>
      <c r="S128" s="122"/>
      <c r="T128" s="123"/>
      <c r="AR128" s="140"/>
      <c r="AT128" s="140"/>
      <c r="AU128" s="140"/>
      <c r="AY128" s="140"/>
      <c r="BE128" s="124"/>
      <c r="BF128" s="124"/>
      <c r="BG128" s="124"/>
      <c r="BH128" s="124"/>
      <c r="BI128" s="124"/>
      <c r="BJ128" s="140"/>
      <c r="BK128" s="124"/>
      <c r="BL128" s="140"/>
      <c r="BM128" s="140"/>
    </row>
    <row r="129" spans="2:65" s="138" customFormat="1" ht="16.5" customHeight="1" x14ac:dyDescent="0.35">
      <c r="B129" s="114"/>
      <c r="C129" s="115">
        <v>28</v>
      </c>
      <c r="D129" s="115" t="s">
        <v>116</v>
      </c>
      <c r="E129" s="116" t="s">
        <v>204</v>
      </c>
      <c r="F129" s="117" t="s">
        <v>390</v>
      </c>
      <c r="G129" s="118" t="s">
        <v>391</v>
      </c>
      <c r="H129" s="119">
        <v>1</v>
      </c>
      <c r="I129" s="120"/>
      <c r="J129" s="120">
        <f t="shared" si="10"/>
        <v>0</v>
      </c>
      <c r="K129" s="141"/>
      <c r="L129" s="23"/>
      <c r="M129" s="139"/>
      <c r="N129" s="121"/>
      <c r="O129" s="122"/>
      <c r="P129" s="122"/>
      <c r="Q129" s="122"/>
      <c r="R129" s="122"/>
      <c r="S129" s="122"/>
      <c r="T129" s="123"/>
      <c r="AR129" s="140"/>
      <c r="AT129" s="140"/>
      <c r="AU129" s="140"/>
      <c r="AY129" s="140"/>
      <c r="BE129" s="124"/>
      <c r="BF129" s="124"/>
      <c r="BG129" s="124"/>
      <c r="BH129" s="124"/>
      <c r="BI129" s="124"/>
      <c r="BJ129" s="140"/>
      <c r="BK129" s="124"/>
      <c r="BL129" s="140"/>
      <c r="BM129" s="140"/>
    </row>
    <row r="130" spans="2:65" s="138" customFormat="1" ht="16.5" customHeight="1" x14ac:dyDescent="0.35">
      <c r="B130" s="114"/>
      <c r="C130" s="115">
        <v>29</v>
      </c>
      <c r="D130" s="115" t="s">
        <v>116</v>
      </c>
      <c r="E130" s="116" t="s">
        <v>204</v>
      </c>
      <c r="F130" s="117" t="s">
        <v>394</v>
      </c>
      <c r="G130" s="118" t="s">
        <v>137</v>
      </c>
      <c r="H130" s="119">
        <v>145</v>
      </c>
      <c r="I130" s="120"/>
      <c r="J130" s="120">
        <f t="shared" si="10"/>
        <v>0</v>
      </c>
      <c r="K130" s="141"/>
      <c r="L130" s="23"/>
      <c r="M130" s="139"/>
      <c r="N130" s="121"/>
      <c r="O130" s="122"/>
      <c r="P130" s="122"/>
      <c r="Q130" s="122"/>
      <c r="R130" s="122"/>
      <c r="S130" s="122"/>
      <c r="T130" s="123"/>
      <c r="AR130" s="140"/>
      <c r="AT130" s="140"/>
      <c r="AU130" s="140"/>
      <c r="AY130" s="140"/>
      <c r="BE130" s="124"/>
      <c r="BF130" s="124"/>
      <c r="BG130" s="124"/>
      <c r="BH130" s="124"/>
      <c r="BI130" s="124"/>
      <c r="BJ130" s="140"/>
      <c r="BK130" s="124"/>
      <c r="BL130" s="140"/>
      <c r="BM130" s="140"/>
    </row>
    <row r="131" spans="2:65" s="138" customFormat="1" ht="16.5" customHeight="1" x14ac:dyDescent="0.35">
      <c r="B131" s="114"/>
      <c r="C131" s="115">
        <v>30</v>
      </c>
      <c r="D131" s="115" t="s">
        <v>116</v>
      </c>
      <c r="E131" s="116" t="s">
        <v>204</v>
      </c>
      <c r="F131" s="117" t="s">
        <v>395</v>
      </c>
      <c r="G131" s="118" t="s">
        <v>137</v>
      </c>
      <c r="H131" s="119">
        <v>15</v>
      </c>
      <c r="I131" s="120"/>
      <c r="J131" s="120">
        <f t="shared" si="10"/>
        <v>0</v>
      </c>
      <c r="K131" s="141"/>
      <c r="L131" s="23"/>
      <c r="M131" s="139"/>
      <c r="N131" s="121"/>
      <c r="O131" s="122"/>
      <c r="P131" s="122"/>
      <c r="Q131" s="122"/>
      <c r="R131" s="122"/>
      <c r="S131" s="122"/>
      <c r="T131" s="123"/>
      <c r="AR131" s="140"/>
      <c r="AT131" s="140"/>
      <c r="AU131" s="140"/>
      <c r="AY131" s="140"/>
      <c r="BE131" s="124"/>
      <c r="BF131" s="124"/>
      <c r="BG131" s="124"/>
      <c r="BH131" s="124"/>
      <c r="BI131" s="124"/>
      <c r="BJ131" s="140"/>
      <c r="BK131" s="124"/>
      <c r="BL131" s="140"/>
      <c r="BM131" s="140"/>
    </row>
    <row r="132" spans="2:65" s="138" customFormat="1" ht="16.5" customHeight="1" x14ac:dyDescent="0.35">
      <c r="B132" s="114"/>
      <c r="C132" s="115">
        <v>31</v>
      </c>
      <c r="D132" s="115" t="s">
        <v>116</v>
      </c>
      <c r="E132" s="116" t="s">
        <v>204</v>
      </c>
      <c r="F132" s="117" t="s">
        <v>396</v>
      </c>
      <c r="G132" s="118" t="s">
        <v>389</v>
      </c>
      <c r="H132" s="119">
        <v>20</v>
      </c>
      <c r="I132" s="120"/>
      <c r="J132" s="120">
        <f t="shared" si="10"/>
        <v>0</v>
      </c>
      <c r="K132" s="141"/>
      <c r="L132" s="23"/>
      <c r="M132" s="139"/>
      <c r="N132" s="121"/>
      <c r="O132" s="122"/>
      <c r="P132" s="122"/>
      <c r="Q132" s="122"/>
      <c r="R132" s="122"/>
      <c r="S132" s="122"/>
      <c r="T132" s="123"/>
      <c r="AR132" s="140"/>
      <c r="AT132" s="140"/>
      <c r="AU132" s="140"/>
      <c r="AY132" s="140"/>
      <c r="BE132" s="124"/>
      <c r="BF132" s="124"/>
      <c r="BG132" s="124"/>
      <c r="BH132" s="124"/>
      <c r="BI132" s="124"/>
      <c r="BJ132" s="140"/>
      <c r="BK132" s="124"/>
      <c r="BL132" s="140"/>
      <c r="BM132" s="140"/>
    </row>
    <row r="133" spans="2:65" s="138" customFormat="1" ht="16.5" customHeight="1" x14ac:dyDescent="0.35">
      <c r="B133" s="114"/>
      <c r="C133" s="115">
        <v>32</v>
      </c>
      <c r="D133" s="115" t="s">
        <v>116</v>
      </c>
      <c r="E133" s="116" t="s">
        <v>204</v>
      </c>
      <c r="F133" s="117" t="s">
        <v>397</v>
      </c>
      <c r="G133" s="118" t="s">
        <v>389</v>
      </c>
      <c r="H133" s="119">
        <v>4</v>
      </c>
      <c r="I133" s="120"/>
      <c r="J133" s="120">
        <f t="shared" si="10"/>
        <v>0</v>
      </c>
      <c r="K133" s="141"/>
      <c r="L133" s="23"/>
      <c r="M133" s="139"/>
      <c r="N133" s="121"/>
      <c r="O133" s="122"/>
      <c r="P133" s="122"/>
      <c r="Q133" s="122"/>
      <c r="R133" s="122"/>
      <c r="S133" s="122"/>
      <c r="T133" s="123"/>
      <c r="AR133" s="140"/>
      <c r="AT133" s="140"/>
      <c r="AU133" s="140"/>
      <c r="AY133" s="140"/>
      <c r="BE133" s="124"/>
      <c r="BF133" s="124"/>
      <c r="BG133" s="124"/>
      <c r="BH133" s="124"/>
      <c r="BI133" s="124"/>
      <c r="BJ133" s="140"/>
      <c r="BK133" s="124"/>
      <c r="BL133" s="140"/>
      <c r="BM133" s="140"/>
    </row>
    <row r="134" spans="2:65" s="138" customFormat="1" ht="16.5" customHeight="1" x14ac:dyDescent="0.35">
      <c r="B134" s="114"/>
      <c r="C134" s="115">
        <v>33</v>
      </c>
      <c r="D134" s="115" t="s">
        <v>116</v>
      </c>
      <c r="E134" s="116" t="s">
        <v>204</v>
      </c>
      <c r="F134" s="117" t="s">
        <v>398</v>
      </c>
      <c r="G134" s="118" t="s">
        <v>389</v>
      </c>
      <c r="H134" s="119">
        <v>6</v>
      </c>
      <c r="I134" s="120"/>
      <c r="J134" s="120">
        <f t="shared" si="10"/>
        <v>0</v>
      </c>
      <c r="K134" s="141"/>
      <c r="L134" s="23"/>
      <c r="M134" s="139"/>
      <c r="N134" s="121"/>
      <c r="O134" s="122"/>
      <c r="P134" s="122"/>
      <c r="Q134" s="122"/>
      <c r="R134" s="122"/>
      <c r="S134" s="122"/>
      <c r="T134" s="123"/>
      <c r="AR134" s="140"/>
      <c r="AT134" s="140"/>
      <c r="AU134" s="140"/>
      <c r="AY134" s="140"/>
      <c r="BE134" s="124"/>
      <c r="BF134" s="124"/>
      <c r="BG134" s="124"/>
      <c r="BH134" s="124"/>
      <c r="BI134" s="124"/>
      <c r="BJ134" s="140"/>
      <c r="BK134" s="124"/>
      <c r="BL134" s="140"/>
      <c r="BM134" s="140"/>
    </row>
    <row r="135" spans="2:65" s="138" customFormat="1" ht="16.5" customHeight="1" x14ac:dyDescent="0.35">
      <c r="B135" s="114"/>
      <c r="C135" s="115">
        <v>34</v>
      </c>
      <c r="D135" s="115" t="s">
        <v>116</v>
      </c>
      <c r="E135" s="116" t="s">
        <v>204</v>
      </c>
      <c r="F135" s="117" t="s">
        <v>399</v>
      </c>
      <c r="G135" s="118" t="s">
        <v>389</v>
      </c>
      <c r="H135" s="119">
        <v>4</v>
      </c>
      <c r="I135" s="120"/>
      <c r="J135" s="120">
        <f t="shared" si="10"/>
        <v>0</v>
      </c>
      <c r="K135" s="141"/>
      <c r="L135" s="23"/>
      <c r="M135" s="139"/>
      <c r="N135" s="121"/>
      <c r="O135" s="122"/>
      <c r="P135" s="122"/>
      <c r="Q135" s="122"/>
      <c r="R135" s="122"/>
      <c r="S135" s="122"/>
      <c r="T135" s="123"/>
      <c r="AR135" s="140"/>
      <c r="AT135" s="140"/>
      <c r="AU135" s="140"/>
      <c r="AY135" s="140"/>
      <c r="BE135" s="124"/>
      <c r="BF135" s="124"/>
      <c r="BG135" s="124"/>
      <c r="BH135" s="124"/>
      <c r="BI135" s="124"/>
      <c r="BJ135" s="140"/>
      <c r="BK135" s="124"/>
      <c r="BL135" s="140"/>
      <c r="BM135" s="140"/>
    </row>
    <row r="136" spans="2:65" s="138" customFormat="1" ht="16.5" customHeight="1" x14ac:dyDescent="0.35">
      <c r="B136" s="114"/>
      <c r="C136" s="115">
        <v>35</v>
      </c>
      <c r="D136" s="115" t="s">
        <v>116</v>
      </c>
      <c r="E136" s="116" t="s">
        <v>204</v>
      </c>
      <c r="F136" s="117" t="s">
        <v>400</v>
      </c>
      <c r="G136" s="118" t="s">
        <v>389</v>
      </c>
      <c r="H136" s="119">
        <v>1</v>
      </c>
      <c r="I136" s="120"/>
      <c r="J136" s="120">
        <f t="shared" si="10"/>
        <v>0</v>
      </c>
      <c r="K136" s="141"/>
      <c r="L136" s="23"/>
      <c r="M136" s="139"/>
      <c r="N136" s="121"/>
      <c r="O136" s="122"/>
      <c r="P136" s="122"/>
      <c r="Q136" s="122"/>
      <c r="R136" s="122"/>
      <c r="S136" s="122"/>
      <c r="T136" s="123"/>
      <c r="AR136" s="140"/>
      <c r="AT136" s="140"/>
      <c r="AU136" s="140"/>
      <c r="AY136" s="140"/>
      <c r="BE136" s="124"/>
      <c r="BF136" s="124"/>
      <c r="BG136" s="124"/>
      <c r="BH136" s="124"/>
      <c r="BI136" s="124"/>
      <c r="BJ136" s="140"/>
      <c r="BK136" s="124"/>
      <c r="BL136" s="140"/>
      <c r="BM136" s="140"/>
    </row>
    <row r="137" spans="2:65" s="138" customFormat="1" ht="16.5" customHeight="1" x14ac:dyDescent="0.35">
      <c r="B137" s="114"/>
      <c r="C137" s="115">
        <v>36</v>
      </c>
      <c r="D137" s="115" t="s">
        <v>116</v>
      </c>
      <c r="E137" s="116" t="s">
        <v>204</v>
      </c>
      <c r="F137" s="117" t="s">
        <v>401</v>
      </c>
      <c r="G137" s="118" t="s">
        <v>389</v>
      </c>
      <c r="H137" s="119">
        <v>8</v>
      </c>
      <c r="I137" s="120"/>
      <c r="J137" s="120">
        <f t="shared" si="10"/>
        <v>0</v>
      </c>
      <c r="K137" s="141"/>
      <c r="L137" s="23"/>
      <c r="M137" s="139"/>
      <c r="N137" s="121"/>
      <c r="O137" s="122"/>
      <c r="P137" s="122"/>
      <c r="Q137" s="122"/>
      <c r="R137" s="122"/>
      <c r="S137" s="122"/>
      <c r="T137" s="123"/>
      <c r="AR137" s="140"/>
      <c r="AT137" s="140"/>
      <c r="AU137" s="140"/>
      <c r="AY137" s="140"/>
      <c r="BE137" s="124"/>
      <c r="BF137" s="124"/>
      <c r="BG137" s="124"/>
      <c r="BH137" s="124"/>
      <c r="BI137" s="124"/>
      <c r="BJ137" s="140"/>
      <c r="BK137" s="124"/>
      <c r="BL137" s="140"/>
      <c r="BM137" s="140"/>
    </row>
    <row r="138" spans="2:65" s="138" customFormat="1" ht="16.5" customHeight="1" x14ac:dyDescent="0.35">
      <c r="B138" s="114"/>
      <c r="C138" s="115">
        <v>37</v>
      </c>
      <c r="D138" s="115" t="s">
        <v>116</v>
      </c>
      <c r="E138" s="116" t="s">
        <v>204</v>
      </c>
      <c r="F138" s="117" t="s">
        <v>402</v>
      </c>
      <c r="G138" s="118" t="s">
        <v>389</v>
      </c>
      <c r="H138" s="119">
        <v>4</v>
      </c>
      <c r="I138" s="120"/>
      <c r="J138" s="120">
        <f t="shared" si="10"/>
        <v>0</v>
      </c>
      <c r="K138" s="141"/>
      <c r="L138" s="23"/>
      <c r="M138" s="139"/>
      <c r="N138" s="121"/>
      <c r="O138" s="122"/>
      <c r="P138" s="122"/>
      <c r="Q138" s="122"/>
      <c r="R138" s="122"/>
      <c r="S138" s="122"/>
      <c r="T138" s="123"/>
      <c r="AR138" s="140"/>
      <c r="AT138" s="140"/>
      <c r="AU138" s="140"/>
      <c r="AY138" s="140"/>
      <c r="BE138" s="124"/>
      <c r="BF138" s="124"/>
      <c r="BG138" s="124"/>
      <c r="BH138" s="124"/>
      <c r="BI138" s="124"/>
      <c r="BJ138" s="140"/>
      <c r="BK138" s="124"/>
      <c r="BL138" s="140"/>
      <c r="BM138" s="140"/>
    </row>
    <row r="139" spans="2:65" s="138" customFormat="1" ht="16.5" customHeight="1" x14ac:dyDescent="0.35">
      <c r="B139" s="114"/>
      <c r="C139" s="115">
        <v>38</v>
      </c>
      <c r="D139" s="115" t="s">
        <v>116</v>
      </c>
      <c r="E139" s="116" t="s">
        <v>204</v>
      </c>
      <c r="F139" s="117" t="s">
        <v>392</v>
      </c>
      <c r="G139" s="118" t="s">
        <v>142</v>
      </c>
      <c r="H139" s="119">
        <v>35</v>
      </c>
      <c r="I139" s="120"/>
      <c r="J139" s="120">
        <f t="shared" si="10"/>
        <v>0</v>
      </c>
      <c r="K139" s="141"/>
      <c r="L139" s="23"/>
      <c r="M139" s="139"/>
      <c r="N139" s="121"/>
      <c r="O139" s="122"/>
      <c r="P139" s="122"/>
      <c r="Q139" s="122"/>
      <c r="R139" s="122"/>
      <c r="S139" s="122"/>
      <c r="T139" s="123"/>
      <c r="AR139" s="140"/>
      <c r="AT139" s="140"/>
      <c r="AU139" s="140"/>
      <c r="AY139" s="140"/>
      <c r="BE139" s="124"/>
      <c r="BF139" s="124"/>
      <c r="BG139" s="124"/>
      <c r="BH139" s="124"/>
      <c r="BI139" s="124"/>
      <c r="BJ139" s="140"/>
      <c r="BK139" s="124"/>
      <c r="BL139" s="140"/>
      <c r="BM139" s="140"/>
    </row>
    <row r="140" spans="2:65" s="138" customFormat="1" ht="16.5" customHeight="1" x14ac:dyDescent="0.35">
      <c r="B140" s="114"/>
      <c r="C140" s="115">
        <v>39</v>
      </c>
      <c r="D140" s="115" t="s">
        <v>116</v>
      </c>
      <c r="E140" s="116" t="s">
        <v>204</v>
      </c>
      <c r="F140" s="117" t="s">
        <v>393</v>
      </c>
      <c r="G140" s="118" t="s">
        <v>142</v>
      </c>
      <c r="H140" s="119">
        <v>12</v>
      </c>
      <c r="I140" s="120"/>
      <c r="J140" s="120">
        <f t="shared" si="10"/>
        <v>0</v>
      </c>
      <c r="K140" s="141"/>
      <c r="L140" s="23"/>
      <c r="M140" s="139"/>
      <c r="N140" s="121"/>
      <c r="O140" s="122"/>
      <c r="P140" s="122"/>
      <c r="Q140" s="122"/>
      <c r="R140" s="122"/>
      <c r="S140" s="122"/>
      <c r="T140" s="123"/>
      <c r="AR140" s="140"/>
      <c r="AT140" s="140"/>
      <c r="AU140" s="140"/>
      <c r="AY140" s="140"/>
      <c r="BE140" s="124"/>
      <c r="BF140" s="124"/>
      <c r="BG140" s="124"/>
      <c r="BH140" s="124"/>
      <c r="BI140" s="124"/>
      <c r="BJ140" s="140"/>
      <c r="BK140" s="124"/>
      <c r="BL140" s="140"/>
      <c r="BM140" s="140"/>
    </row>
    <row r="141" spans="2:65" s="10" customFormat="1" ht="22.9" customHeight="1" x14ac:dyDescent="0.4">
      <c r="B141" s="102"/>
      <c r="D141" s="103" t="s">
        <v>64</v>
      </c>
      <c r="E141" s="112" t="s">
        <v>206</v>
      </c>
      <c r="F141" s="112" t="s">
        <v>207</v>
      </c>
      <c r="J141" s="113">
        <f>BK141</f>
        <v>0</v>
      </c>
      <c r="L141" s="102"/>
      <c r="M141" s="106"/>
      <c r="N141" s="107"/>
      <c r="O141" s="107"/>
      <c r="P141" s="108">
        <f>SUM(P142:P149)</f>
        <v>67.528635000000008</v>
      </c>
      <c r="Q141" s="107"/>
      <c r="R141" s="108">
        <f>SUM(R142:R149)</f>
        <v>2.1064475700000003</v>
      </c>
      <c r="S141" s="107"/>
      <c r="T141" s="109">
        <f>SUM(T142:T149)</f>
        <v>1.4636250000000002</v>
      </c>
      <c r="AR141" s="103" t="s">
        <v>121</v>
      </c>
      <c r="AT141" s="110" t="s">
        <v>64</v>
      </c>
      <c r="AU141" s="110" t="s">
        <v>70</v>
      </c>
      <c r="AY141" s="103" t="s">
        <v>113</v>
      </c>
      <c r="BK141" s="111">
        <f>SUM(BK142:BK149)</f>
        <v>0</v>
      </c>
    </row>
    <row r="142" spans="2:65" s="1" customFormat="1" ht="16.5" customHeight="1" x14ac:dyDescent="0.35">
      <c r="B142" s="114"/>
      <c r="C142" s="115">
        <v>40</v>
      </c>
      <c r="D142" s="115" t="s">
        <v>116</v>
      </c>
      <c r="E142" s="116" t="s">
        <v>208</v>
      </c>
      <c r="F142" s="117" t="s">
        <v>209</v>
      </c>
      <c r="G142" s="118" t="s">
        <v>137</v>
      </c>
      <c r="H142" s="119">
        <v>4.5</v>
      </c>
      <c r="I142" s="120"/>
      <c r="J142" s="120">
        <f t="shared" ref="J142:J149" si="11">ROUND(I142*H142,2)</f>
        <v>0</v>
      </c>
      <c r="K142" s="117" t="s">
        <v>131</v>
      </c>
      <c r="L142" s="23"/>
      <c r="M142" s="43" t="s">
        <v>1</v>
      </c>
      <c r="N142" s="121" t="s">
        <v>37</v>
      </c>
      <c r="O142" s="122">
        <v>0.80400000000000005</v>
      </c>
      <c r="P142" s="122">
        <f t="shared" ref="P142:P149" si="12">O142*H142</f>
        <v>3.6180000000000003</v>
      </c>
      <c r="Q142" s="122">
        <v>1.7520000000000001E-2</v>
      </c>
      <c r="R142" s="122">
        <f t="shared" ref="R142:R149" si="13">Q142*H142</f>
        <v>7.8840000000000007E-2</v>
      </c>
      <c r="S142" s="122">
        <v>0</v>
      </c>
      <c r="T142" s="123">
        <f t="shared" ref="T142:T149" si="14">S142*H142</f>
        <v>0</v>
      </c>
      <c r="AR142" s="12" t="s">
        <v>184</v>
      </c>
      <c r="AT142" s="12" t="s">
        <v>116</v>
      </c>
      <c r="AU142" s="12" t="s">
        <v>121</v>
      </c>
      <c r="AY142" s="12" t="s">
        <v>113</v>
      </c>
      <c r="BE142" s="124">
        <f t="shared" ref="BE142:BE149" si="15">IF(N142="základní",J142,0)</f>
        <v>0</v>
      </c>
      <c r="BF142" s="124">
        <f t="shared" ref="BF142:BF149" si="16">IF(N142="snížená",J142,0)</f>
        <v>0</v>
      </c>
      <c r="BG142" s="124">
        <f t="shared" ref="BG142:BG149" si="17">IF(N142="zákl. přenesená",J142,0)</f>
        <v>0</v>
      </c>
      <c r="BH142" s="124">
        <f t="shared" ref="BH142:BH149" si="18">IF(N142="sníž. přenesená",J142,0)</f>
        <v>0</v>
      </c>
      <c r="BI142" s="124">
        <f t="shared" ref="BI142:BI149" si="19">IF(N142="nulová",J142,0)</f>
        <v>0</v>
      </c>
      <c r="BJ142" s="12" t="s">
        <v>121</v>
      </c>
      <c r="BK142" s="124">
        <f t="shared" ref="BK142:BK149" si="20">ROUND(I142*H142,2)</f>
        <v>0</v>
      </c>
      <c r="BL142" s="12" t="s">
        <v>184</v>
      </c>
      <c r="BM142" s="12" t="s">
        <v>210</v>
      </c>
    </row>
    <row r="143" spans="2:65" s="1" customFormat="1" ht="16.5" customHeight="1" x14ac:dyDescent="0.35">
      <c r="B143" s="114"/>
      <c r="C143" s="115">
        <v>41</v>
      </c>
      <c r="D143" s="115" t="s">
        <v>116</v>
      </c>
      <c r="E143" s="116" t="s">
        <v>211</v>
      </c>
      <c r="F143" s="117" t="s">
        <v>212</v>
      </c>
      <c r="G143" s="118" t="s">
        <v>127</v>
      </c>
      <c r="H143" s="119">
        <v>292.72500000000002</v>
      </c>
      <c r="I143" s="120"/>
      <c r="J143" s="120">
        <f t="shared" si="11"/>
        <v>0</v>
      </c>
      <c r="K143" s="117" t="s">
        <v>131</v>
      </c>
      <c r="L143" s="23"/>
      <c r="M143" s="43" t="s">
        <v>1</v>
      </c>
      <c r="N143" s="121" t="s">
        <v>37</v>
      </c>
      <c r="O143" s="122">
        <v>0.13500000000000001</v>
      </c>
      <c r="P143" s="122">
        <f t="shared" si="12"/>
        <v>39.517875000000004</v>
      </c>
      <c r="Q143" s="122">
        <v>0</v>
      </c>
      <c r="R143" s="122">
        <f t="shared" si="13"/>
        <v>0</v>
      </c>
      <c r="S143" s="122">
        <v>0</v>
      </c>
      <c r="T143" s="123">
        <f t="shared" si="14"/>
        <v>0</v>
      </c>
      <c r="AR143" s="12" t="s">
        <v>184</v>
      </c>
      <c r="AT143" s="12" t="s">
        <v>116</v>
      </c>
      <c r="AU143" s="12" t="s">
        <v>121</v>
      </c>
      <c r="AY143" s="12" t="s">
        <v>113</v>
      </c>
      <c r="BE143" s="124">
        <f t="shared" si="15"/>
        <v>0</v>
      </c>
      <c r="BF143" s="124">
        <f t="shared" si="16"/>
        <v>0</v>
      </c>
      <c r="BG143" s="124">
        <f t="shared" si="17"/>
        <v>0</v>
      </c>
      <c r="BH143" s="124">
        <f t="shared" si="18"/>
        <v>0</v>
      </c>
      <c r="BI143" s="124">
        <f t="shared" si="19"/>
        <v>0</v>
      </c>
      <c r="BJ143" s="12" t="s">
        <v>121</v>
      </c>
      <c r="BK143" s="124">
        <f t="shared" si="20"/>
        <v>0</v>
      </c>
      <c r="BL143" s="12" t="s">
        <v>184</v>
      </c>
      <c r="BM143" s="12" t="s">
        <v>213</v>
      </c>
    </row>
    <row r="144" spans="2:65" s="1" customFormat="1" ht="16.5" customHeight="1" x14ac:dyDescent="0.35">
      <c r="B144" s="114"/>
      <c r="C144" s="125">
        <v>42</v>
      </c>
      <c r="D144" s="125" t="s">
        <v>214</v>
      </c>
      <c r="E144" s="126" t="s">
        <v>215</v>
      </c>
      <c r="F144" s="127" t="s">
        <v>216</v>
      </c>
      <c r="G144" s="128" t="s">
        <v>119</v>
      </c>
      <c r="H144" s="129">
        <v>2.5760000000000001</v>
      </c>
      <c r="I144" s="130"/>
      <c r="J144" s="130">
        <f t="shared" si="11"/>
        <v>0</v>
      </c>
      <c r="K144" s="127" t="s">
        <v>131</v>
      </c>
      <c r="L144" s="131"/>
      <c r="M144" s="132" t="s">
        <v>1</v>
      </c>
      <c r="N144" s="133" t="s">
        <v>37</v>
      </c>
      <c r="O144" s="122">
        <v>0</v>
      </c>
      <c r="P144" s="122">
        <f t="shared" si="12"/>
        <v>0</v>
      </c>
      <c r="Q144" s="122">
        <v>0.55000000000000004</v>
      </c>
      <c r="R144" s="122">
        <f t="shared" si="13"/>
        <v>1.4168000000000001</v>
      </c>
      <c r="S144" s="122">
        <v>0</v>
      </c>
      <c r="T144" s="123">
        <f t="shared" si="14"/>
        <v>0</v>
      </c>
      <c r="AR144" s="12" t="s">
        <v>217</v>
      </c>
      <c r="AT144" s="12" t="s">
        <v>214</v>
      </c>
      <c r="AU144" s="12" t="s">
        <v>121</v>
      </c>
      <c r="AY144" s="12" t="s">
        <v>113</v>
      </c>
      <c r="BE144" s="124">
        <f t="shared" si="15"/>
        <v>0</v>
      </c>
      <c r="BF144" s="124">
        <f t="shared" si="16"/>
        <v>0</v>
      </c>
      <c r="BG144" s="124">
        <f t="shared" si="17"/>
        <v>0</v>
      </c>
      <c r="BH144" s="124">
        <f t="shared" si="18"/>
        <v>0</v>
      </c>
      <c r="BI144" s="124">
        <f t="shared" si="19"/>
        <v>0</v>
      </c>
      <c r="BJ144" s="12" t="s">
        <v>121</v>
      </c>
      <c r="BK144" s="124">
        <f t="shared" si="20"/>
        <v>0</v>
      </c>
      <c r="BL144" s="12" t="s">
        <v>184</v>
      </c>
      <c r="BM144" s="12" t="s">
        <v>218</v>
      </c>
    </row>
    <row r="145" spans="2:65" s="1" customFormat="1" ht="16.5" customHeight="1" x14ac:dyDescent="0.35">
      <c r="B145" s="114"/>
      <c r="C145" s="115">
        <v>43</v>
      </c>
      <c r="D145" s="115" t="s">
        <v>116</v>
      </c>
      <c r="E145" s="116" t="s">
        <v>219</v>
      </c>
      <c r="F145" s="117" t="s">
        <v>220</v>
      </c>
      <c r="G145" s="118" t="s">
        <v>137</v>
      </c>
      <c r="H145" s="119">
        <v>325.21699999999998</v>
      </c>
      <c r="I145" s="120"/>
      <c r="J145" s="120">
        <f t="shared" si="11"/>
        <v>0</v>
      </c>
      <c r="K145" s="117" t="s">
        <v>131</v>
      </c>
      <c r="L145" s="23"/>
      <c r="M145" s="43" t="s">
        <v>1</v>
      </c>
      <c r="N145" s="121" t="s">
        <v>37</v>
      </c>
      <c r="O145" s="122">
        <v>0.03</v>
      </c>
      <c r="P145" s="122">
        <f t="shared" si="12"/>
        <v>9.7565099999999987</v>
      </c>
      <c r="Q145" s="122">
        <v>0</v>
      </c>
      <c r="R145" s="122">
        <f t="shared" si="13"/>
        <v>0</v>
      </c>
      <c r="S145" s="122">
        <v>0</v>
      </c>
      <c r="T145" s="123">
        <f t="shared" si="14"/>
        <v>0</v>
      </c>
      <c r="AR145" s="12" t="s">
        <v>184</v>
      </c>
      <c r="AT145" s="12" t="s">
        <v>116</v>
      </c>
      <c r="AU145" s="12" t="s">
        <v>121</v>
      </c>
      <c r="AY145" s="12" t="s">
        <v>113</v>
      </c>
      <c r="BE145" s="124">
        <f t="shared" si="15"/>
        <v>0</v>
      </c>
      <c r="BF145" s="124">
        <f t="shared" si="16"/>
        <v>0</v>
      </c>
      <c r="BG145" s="124">
        <f t="shared" si="17"/>
        <v>0</v>
      </c>
      <c r="BH145" s="124">
        <f t="shared" si="18"/>
        <v>0</v>
      </c>
      <c r="BI145" s="124">
        <f t="shared" si="19"/>
        <v>0</v>
      </c>
      <c r="BJ145" s="12" t="s">
        <v>121</v>
      </c>
      <c r="BK145" s="124">
        <f t="shared" si="20"/>
        <v>0</v>
      </c>
      <c r="BL145" s="12" t="s">
        <v>184</v>
      </c>
      <c r="BM145" s="12" t="s">
        <v>221</v>
      </c>
    </row>
    <row r="146" spans="2:65" s="1" customFormat="1" ht="16.5" customHeight="1" x14ac:dyDescent="0.35">
      <c r="B146" s="114"/>
      <c r="C146" s="125">
        <v>44</v>
      </c>
      <c r="D146" s="125" t="s">
        <v>214</v>
      </c>
      <c r="E146" s="126" t="s">
        <v>215</v>
      </c>
      <c r="F146" s="127" t="s">
        <v>216</v>
      </c>
      <c r="G146" s="128" t="s">
        <v>119</v>
      </c>
      <c r="H146" s="129">
        <v>0.95499999999999996</v>
      </c>
      <c r="I146" s="130"/>
      <c r="J146" s="130">
        <f t="shared" si="11"/>
        <v>0</v>
      </c>
      <c r="K146" s="127" t="s">
        <v>131</v>
      </c>
      <c r="L146" s="131"/>
      <c r="M146" s="132" t="s">
        <v>1</v>
      </c>
      <c r="N146" s="133" t="s">
        <v>37</v>
      </c>
      <c r="O146" s="122">
        <v>0</v>
      </c>
      <c r="P146" s="122">
        <f t="shared" si="12"/>
        <v>0</v>
      </c>
      <c r="Q146" s="122">
        <v>0.55000000000000004</v>
      </c>
      <c r="R146" s="122">
        <f t="shared" si="13"/>
        <v>0.52524999999999999</v>
      </c>
      <c r="S146" s="122">
        <v>0</v>
      </c>
      <c r="T146" s="123">
        <f t="shared" si="14"/>
        <v>0</v>
      </c>
      <c r="AR146" s="12" t="s">
        <v>217</v>
      </c>
      <c r="AT146" s="12" t="s">
        <v>214</v>
      </c>
      <c r="AU146" s="12" t="s">
        <v>121</v>
      </c>
      <c r="AY146" s="12" t="s">
        <v>113</v>
      </c>
      <c r="BE146" s="124">
        <f t="shared" si="15"/>
        <v>0</v>
      </c>
      <c r="BF146" s="124">
        <f t="shared" si="16"/>
        <v>0</v>
      </c>
      <c r="BG146" s="124">
        <f t="shared" si="17"/>
        <v>0</v>
      </c>
      <c r="BH146" s="124">
        <f t="shared" si="18"/>
        <v>0</v>
      </c>
      <c r="BI146" s="124">
        <f t="shared" si="19"/>
        <v>0</v>
      </c>
      <c r="BJ146" s="12" t="s">
        <v>121</v>
      </c>
      <c r="BK146" s="124">
        <f t="shared" si="20"/>
        <v>0</v>
      </c>
      <c r="BL146" s="12" t="s">
        <v>184</v>
      </c>
      <c r="BM146" s="12" t="s">
        <v>222</v>
      </c>
    </row>
    <row r="147" spans="2:65" s="1" customFormat="1" ht="16.5" customHeight="1" x14ac:dyDescent="0.35">
      <c r="B147" s="114"/>
      <c r="C147" s="115">
        <v>45</v>
      </c>
      <c r="D147" s="115" t="s">
        <v>116</v>
      </c>
      <c r="E147" s="116" t="s">
        <v>223</v>
      </c>
      <c r="F147" s="117" t="s">
        <v>224</v>
      </c>
      <c r="G147" s="118" t="s">
        <v>127</v>
      </c>
      <c r="H147" s="119">
        <v>292.72500000000002</v>
      </c>
      <c r="I147" s="120"/>
      <c r="J147" s="120">
        <f t="shared" si="11"/>
        <v>0</v>
      </c>
      <c r="K147" s="117" t="s">
        <v>131</v>
      </c>
      <c r="L147" s="23"/>
      <c r="M147" s="43" t="s">
        <v>1</v>
      </c>
      <c r="N147" s="121" t="s">
        <v>37</v>
      </c>
      <c r="O147" s="122">
        <v>0.05</v>
      </c>
      <c r="P147" s="122">
        <f t="shared" si="12"/>
        <v>14.636250000000002</v>
      </c>
      <c r="Q147" s="122">
        <v>0</v>
      </c>
      <c r="R147" s="122">
        <f t="shared" si="13"/>
        <v>0</v>
      </c>
      <c r="S147" s="122">
        <v>5.0000000000000001E-3</v>
      </c>
      <c r="T147" s="123">
        <f t="shared" si="14"/>
        <v>1.4636250000000002</v>
      </c>
      <c r="AR147" s="12" t="s">
        <v>184</v>
      </c>
      <c r="AT147" s="12" t="s">
        <v>116</v>
      </c>
      <c r="AU147" s="12" t="s">
        <v>121</v>
      </c>
      <c r="AY147" s="12" t="s">
        <v>113</v>
      </c>
      <c r="BE147" s="124">
        <f t="shared" si="15"/>
        <v>0</v>
      </c>
      <c r="BF147" s="124">
        <f t="shared" si="16"/>
        <v>0</v>
      </c>
      <c r="BG147" s="124">
        <f t="shared" si="17"/>
        <v>0</v>
      </c>
      <c r="BH147" s="124">
        <f t="shared" si="18"/>
        <v>0</v>
      </c>
      <c r="BI147" s="124">
        <f t="shared" si="19"/>
        <v>0</v>
      </c>
      <c r="BJ147" s="12" t="s">
        <v>121</v>
      </c>
      <c r="BK147" s="124">
        <f t="shared" si="20"/>
        <v>0</v>
      </c>
      <c r="BL147" s="12" t="s">
        <v>184</v>
      </c>
      <c r="BM147" s="12" t="s">
        <v>225</v>
      </c>
    </row>
    <row r="148" spans="2:65" s="1" customFormat="1" ht="16.5" customHeight="1" x14ac:dyDescent="0.35">
      <c r="B148" s="114"/>
      <c r="C148" s="115">
        <v>46</v>
      </c>
      <c r="D148" s="115" t="s">
        <v>116</v>
      </c>
      <c r="E148" s="116" t="s">
        <v>226</v>
      </c>
      <c r="F148" s="117" t="s">
        <v>227</v>
      </c>
      <c r="G148" s="118" t="s">
        <v>119</v>
      </c>
      <c r="H148" s="119">
        <v>3.661</v>
      </c>
      <c r="I148" s="120"/>
      <c r="J148" s="120">
        <f t="shared" si="11"/>
        <v>0</v>
      </c>
      <c r="K148" s="117" t="s">
        <v>131</v>
      </c>
      <c r="L148" s="23"/>
      <c r="M148" s="43" t="s">
        <v>1</v>
      </c>
      <c r="N148" s="121" t="s">
        <v>37</v>
      </c>
      <c r="O148" s="122">
        <v>0</v>
      </c>
      <c r="P148" s="122">
        <f t="shared" si="12"/>
        <v>0</v>
      </c>
      <c r="Q148" s="122">
        <v>2.3369999999999998E-2</v>
      </c>
      <c r="R148" s="122">
        <f t="shared" si="13"/>
        <v>8.5557569999999999E-2</v>
      </c>
      <c r="S148" s="122">
        <v>0</v>
      </c>
      <c r="T148" s="123">
        <f t="shared" si="14"/>
        <v>0</v>
      </c>
      <c r="AR148" s="12" t="s">
        <v>184</v>
      </c>
      <c r="AT148" s="12" t="s">
        <v>116</v>
      </c>
      <c r="AU148" s="12" t="s">
        <v>121</v>
      </c>
      <c r="AY148" s="12" t="s">
        <v>113</v>
      </c>
      <c r="BE148" s="124">
        <f t="shared" si="15"/>
        <v>0</v>
      </c>
      <c r="BF148" s="124">
        <f t="shared" si="16"/>
        <v>0</v>
      </c>
      <c r="BG148" s="124">
        <f t="shared" si="17"/>
        <v>0</v>
      </c>
      <c r="BH148" s="124">
        <f t="shared" si="18"/>
        <v>0</v>
      </c>
      <c r="BI148" s="124">
        <f t="shared" si="19"/>
        <v>0</v>
      </c>
      <c r="BJ148" s="12" t="s">
        <v>121</v>
      </c>
      <c r="BK148" s="124">
        <f t="shared" si="20"/>
        <v>0</v>
      </c>
      <c r="BL148" s="12" t="s">
        <v>184</v>
      </c>
      <c r="BM148" s="12" t="s">
        <v>228</v>
      </c>
    </row>
    <row r="149" spans="2:65" s="1" customFormat="1" ht="16.5" customHeight="1" x14ac:dyDescent="0.35">
      <c r="B149" s="114"/>
      <c r="C149" s="115">
        <v>47</v>
      </c>
      <c r="D149" s="115" t="s">
        <v>116</v>
      </c>
      <c r="E149" s="116" t="s">
        <v>229</v>
      </c>
      <c r="F149" s="117" t="s">
        <v>230</v>
      </c>
      <c r="G149" s="118" t="s">
        <v>231</v>
      </c>
      <c r="H149" s="119"/>
      <c r="I149" s="120"/>
      <c r="J149" s="120">
        <f t="shared" si="11"/>
        <v>0</v>
      </c>
      <c r="K149" s="117" t="s">
        <v>131</v>
      </c>
      <c r="L149" s="23"/>
      <c r="M149" s="43" t="s">
        <v>1</v>
      </c>
      <c r="N149" s="121" t="s">
        <v>37</v>
      </c>
      <c r="O149" s="122">
        <v>0</v>
      </c>
      <c r="P149" s="122">
        <f t="shared" si="12"/>
        <v>0</v>
      </c>
      <c r="Q149" s="122">
        <v>0</v>
      </c>
      <c r="R149" s="122">
        <f t="shared" si="13"/>
        <v>0</v>
      </c>
      <c r="S149" s="122">
        <v>0</v>
      </c>
      <c r="T149" s="123">
        <f t="shared" si="14"/>
        <v>0</v>
      </c>
      <c r="AR149" s="12" t="s">
        <v>184</v>
      </c>
      <c r="AT149" s="12" t="s">
        <v>116</v>
      </c>
      <c r="AU149" s="12" t="s">
        <v>121</v>
      </c>
      <c r="AY149" s="12" t="s">
        <v>113</v>
      </c>
      <c r="BE149" s="124">
        <f t="shared" si="15"/>
        <v>0</v>
      </c>
      <c r="BF149" s="124">
        <f t="shared" si="16"/>
        <v>0</v>
      </c>
      <c r="BG149" s="124">
        <f t="shared" si="17"/>
        <v>0</v>
      </c>
      <c r="BH149" s="124">
        <f t="shared" si="18"/>
        <v>0</v>
      </c>
      <c r="BI149" s="124">
        <f t="shared" si="19"/>
        <v>0</v>
      </c>
      <c r="BJ149" s="12" t="s">
        <v>121</v>
      </c>
      <c r="BK149" s="124">
        <f t="shared" si="20"/>
        <v>0</v>
      </c>
      <c r="BL149" s="12" t="s">
        <v>184</v>
      </c>
      <c r="BM149" s="12" t="s">
        <v>232</v>
      </c>
    </row>
    <row r="150" spans="2:65" s="10" customFormat="1" ht="22.9" customHeight="1" x14ac:dyDescent="0.4">
      <c r="B150" s="102"/>
      <c r="D150" s="103" t="s">
        <v>64</v>
      </c>
      <c r="E150" s="112" t="s">
        <v>233</v>
      </c>
      <c r="F150" s="112" t="s">
        <v>234</v>
      </c>
      <c r="J150" s="113">
        <f>BK150</f>
        <v>0</v>
      </c>
      <c r="L150" s="102"/>
      <c r="M150" s="106"/>
      <c r="N150" s="107"/>
      <c r="O150" s="107"/>
      <c r="P150" s="108">
        <f>SUM(P151:P168)</f>
        <v>109.61226000000002</v>
      </c>
      <c r="Q150" s="107"/>
      <c r="R150" s="108">
        <f>SUM(R151:R168)</f>
        <v>0.59583220000000003</v>
      </c>
      <c r="S150" s="107"/>
      <c r="T150" s="109">
        <f>SUM(T151:T168)</f>
        <v>0.42971097999999996</v>
      </c>
      <c r="AR150" s="103" t="s">
        <v>121</v>
      </c>
      <c r="AT150" s="110" t="s">
        <v>64</v>
      </c>
      <c r="AU150" s="110" t="s">
        <v>70</v>
      </c>
      <c r="AY150" s="103" t="s">
        <v>113</v>
      </c>
      <c r="BK150" s="111">
        <f>SUM(BK151:BK168)</f>
        <v>0</v>
      </c>
    </row>
    <row r="151" spans="2:65" s="1" customFormat="1" ht="16.5" customHeight="1" x14ac:dyDescent="0.35">
      <c r="B151" s="114"/>
      <c r="C151" s="115">
        <v>48</v>
      </c>
      <c r="D151" s="115" t="s">
        <v>116</v>
      </c>
      <c r="E151" s="116" t="s">
        <v>235</v>
      </c>
      <c r="F151" s="117" t="s">
        <v>236</v>
      </c>
      <c r="G151" s="118" t="s">
        <v>195</v>
      </c>
      <c r="H151" s="119">
        <v>3</v>
      </c>
      <c r="I151" s="120"/>
      <c r="J151" s="120">
        <f t="shared" ref="J151:J168" si="21">ROUND(I151*H151,2)</f>
        <v>0</v>
      </c>
      <c r="K151" s="117" t="s">
        <v>131</v>
      </c>
      <c r="L151" s="23"/>
      <c r="M151" s="43" t="s">
        <v>1</v>
      </c>
      <c r="N151" s="121" t="s">
        <v>37</v>
      </c>
      <c r="O151" s="122">
        <v>0.20699999999999999</v>
      </c>
      <c r="P151" s="122">
        <f t="shared" ref="P151:P168" si="22">O151*H151</f>
        <v>0.621</v>
      </c>
      <c r="Q151" s="122">
        <v>0</v>
      </c>
      <c r="R151" s="122">
        <f t="shared" ref="R151:R168" si="23">Q151*H151</f>
        <v>0</v>
      </c>
      <c r="S151" s="122">
        <v>9.0600000000000003E-3</v>
      </c>
      <c r="T151" s="123">
        <f t="shared" ref="T151:T168" si="24">S151*H151</f>
        <v>2.7180000000000003E-2</v>
      </c>
      <c r="AR151" s="12" t="s">
        <v>184</v>
      </c>
      <c r="AT151" s="12" t="s">
        <v>116</v>
      </c>
      <c r="AU151" s="12" t="s">
        <v>121</v>
      </c>
      <c r="AY151" s="12" t="s">
        <v>113</v>
      </c>
      <c r="BE151" s="124">
        <f t="shared" ref="BE151:BE168" si="25">IF(N151="základní",J151,0)</f>
        <v>0</v>
      </c>
      <c r="BF151" s="124">
        <f t="shared" ref="BF151:BF168" si="26">IF(N151="snížená",J151,0)</f>
        <v>0</v>
      </c>
      <c r="BG151" s="124">
        <f t="shared" ref="BG151:BG168" si="27">IF(N151="zákl. přenesená",J151,0)</f>
        <v>0</v>
      </c>
      <c r="BH151" s="124">
        <f t="shared" ref="BH151:BH168" si="28">IF(N151="sníž. přenesená",J151,0)</f>
        <v>0</v>
      </c>
      <c r="BI151" s="124">
        <f t="shared" ref="BI151:BI168" si="29">IF(N151="nulová",J151,0)</f>
        <v>0</v>
      </c>
      <c r="BJ151" s="12" t="s">
        <v>121</v>
      </c>
      <c r="BK151" s="124">
        <f t="shared" ref="BK151:BK168" si="30">ROUND(I151*H151,2)</f>
        <v>0</v>
      </c>
      <c r="BL151" s="12" t="s">
        <v>184</v>
      </c>
      <c r="BM151" s="12" t="s">
        <v>237</v>
      </c>
    </row>
    <row r="152" spans="2:65" s="1" customFormat="1" ht="16.5" customHeight="1" x14ac:dyDescent="0.35">
      <c r="B152" s="114"/>
      <c r="C152" s="115">
        <v>49</v>
      </c>
      <c r="D152" s="115" t="s">
        <v>116</v>
      </c>
      <c r="E152" s="116" t="s">
        <v>238</v>
      </c>
      <c r="F152" s="117" t="s">
        <v>239</v>
      </c>
      <c r="G152" s="118" t="s">
        <v>137</v>
      </c>
      <c r="H152" s="119">
        <v>22.43</v>
      </c>
      <c r="I152" s="120"/>
      <c r="J152" s="120">
        <f t="shared" si="21"/>
        <v>0</v>
      </c>
      <c r="K152" s="117" t="s">
        <v>131</v>
      </c>
      <c r="L152" s="23"/>
      <c r="M152" s="43" t="s">
        <v>1</v>
      </c>
      <c r="N152" s="121" t="s">
        <v>37</v>
      </c>
      <c r="O152" s="122">
        <v>0.17899999999999999</v>
      </c>
      <c r="P152" s="122">
        <f t="shared" si="22"/>
        <v>4.0149699999999999</v>
      </c>
      <c r="Q152" s="122">
        <v>0</v>
      </c>
      <c r="R152" s="122">
        <f t="shared" si="23"/>
        <v>0</v>
      </c>
      <c r="S152" s="122">
        <v>1.75E-3</v>
      </c>
      <c r="T152" s="123">
        <f t="shared" si="24"/>
        <v>3.9252500000000003E-2</v>
      </c>
      <c r="AR152" s="12" t="s">
        <v>184</v>
      </c>
      <c r="AT152" s="12" t="s">
        <v>116</v>
      </c>
      <c r="AU152" s="12" t="s">
        <v>121</v>
      </c>
      <c r="AY152" s="12" t="s">
        <v>113</v>
      </c>
      <c r="BE152" s="124">
        <f t="shared" si="25"/>
        <v>0</v>
      </c>
      <c r="BF152" s="124">
        <f t="shared" si="26"/>
        <v>0</v>
      </c>
      <c r="BG152" s="124">
        <f t="shared" si="27"/>
        <v>0</v>
      </c>
      <c r="BH152" s="124">
        <f t="shared" si="28"/>
        <v>0</v>
      </c>
      <c r="BI152" s="124">
        <f t="shared" si="29"/>
        <v>0</v>
      </c>
      <c r="BJ152" s="12" t="s">
        <v>121</v>
      </c>
      <c r="BK152" s="124">
        <f t="shared" si="30"/>
        <v>0</v>
      </c>
      <c r="BL152" s="12" t="s">
        <v>184</v>
      </c>
      <c r="BM152" s="12" t="s">
        <v>240</v>
      </c>
    </row>
    <row r="153" spans="2:65" s="1" customFormat="1" ht="16.5" customHeight="1" x14ac:dyDescent="0.35">
      <c r="B153" s="114"/>
      <c r="C153" s="115">
        <v>50</v>
      </c>
      <c r="D153" s="115" t="s">
        <v>116</v>
      </c>
      <c r="E153" s="116" t="s">
        <v>241</v>
      </c>
      <c r="F153" s="117" t="s">
        <v>242</v>
      </c>
      <c r="G153" s="118" t="s">
        <v>127</v>
      </c>
      <c r="H153" s="119">
        <v>4.7720000000000002</v>
      </c>
      <c r="I153" s="120"/>
      <c r="J153" s="120">
        <f t="shared" si="21"/>
        <v>0</v>
      </c>
      <c r="K153" s="117" t="s">
        <v>131</v>
      </c>
      <c r="L153" s="23"/>
      <c r="M153" s="43" t="s">
        <v>1</v>
      </c>
      <c r="N153" s="121" t="s">
        <v>37</v>
      </c>
      <c r="O153" s="122">
        <v>0.57999999999999996</v>
      </c>
      <c r="P153" s="122">
        <f t="shared" si="22"/>
        <v>2.76776</v>
      </c>
      <c r="Q153" s="122">
        <v>0</v>
      </c>
      <c r="R153" s="122">
        <f t="shared" si="23"/>
        <v>0</v>
      </c>
      <c r="S153" s="122">
        <v>5.8399999999999997E-3</v>
      </c>
      <c r="T153" s="123">
        <f t="shared" si="24"/>
        <v>2.7868480000000001E-2</v>
      </c>
      <c r="AR153" s="12" t="s">
        <v>184</v>
      </c>
      <c r="AT153" s="12" t="s">
        <v>116</v>
      </c>
      <c r="AU153" s="12" t="s">
        <v>121</v>
      </c>
      <c r="AY153" s="12" t="s">
        <v>113</v>
      </c>
      <c r="BE153" s="124">
        <f t="shared" si="25"/>
        <v>0</v>
      </c>
      <c r="BF153" s="124">
        <f t="shared" si="26"/>
        <v>0</v>
      </c>
      <c r="BG153" s="124">
        <f t="shared" si="27"/>
        <v>0</v>
      </c>
      <c r="BH153" s="124">
        <f t="shared" si="28"/>
        <v>0</v>
      </c>
      <c r="BI153" s="124">
        <f t="shared" si="29"/>
        <v>0</v>
      </c>
      <c r="BJ153" s="12" t="s">
        <v>121</v>
      </c>
      <c r="BK153" s="124">
        <f t="shared" si="30"/>
        <v>0</v>
      </c>
      <c r="BL153" s="12" t="s">
        <v>184</v>
      </c>
      <c r="BM153" s="12" t="s">
        <v>243</v>
      </c>
    </row>
    <row r="154" spans="2:65" s="1" customFormat="1" ht="16.5" customHeight="1" x14ac:dyDescent="0.35">
      <c r="B154" s="114"/>
      <c r="C154" s="115">
        <v>51</v>
      </c>
      <c r="D154" s="115" t="s">
        <v>116</v>
      </c>
      <c r="E154" s="116" t="s">
        <v>244</v>
      </c>
      <c r="F154" s="117" t="s">
        <v>245</v>
      </c>
      <c r="G154" s="118" t="s">
        <v>137</v>
      </c>
      <c r="H154" s="119">
        <v>34.6</v>
      </c>
      <c r="I154" s="120"/>
      <c r="J154" s="120">
        <f t="shared" si="21"/>
        <v>0</v>
      </c>
      <c r="K154" s="117" t="s">
        <v>131</v>
      </c>
      <c r="L154" s="23"/>
      <c r="M154" s="43" t="s">
        <v>1</v>
      </c>
      <c r="N154" s="121" t="s">
        <v>37</v>
      </c>
      <c r="O154" s="122">
        <v>0.52</v>
      </c>
      <c r="P154" s="122">
        <f t="shared" si="22"/>
        <v>17.992000000000001</v>
      </c>
      <c r="Q154" s="122">
        <v>0</v>
      </c>
      <c r="R154" s="122">
        <f t="shared" si="23"/>
        <v>0</v>
      </c>
      <c r="S154" s="122">
        <v>6.0499999999999998E-3</v>
      </c>
      <c r="T154" s="123">
        <f t="shared" si="24"/>
        <v>0.20933000000000002</v>
      </c>
      <c r="AR154" s="12" t="s">
        <v>184</v>
      </c>
      <c r="AT154" s="12" t="s">
        <v>116</v>
      </c>
      <c r="AU154" s="12" t="s">
        <v>121</v>
      </c>
      <c r="AY154" s="12" t="s">
        <v>113</v>
      </c>
      <c r="BE154" s="124">
        <f t="shared" si="25"/>
        <v>0</v>
      </c>
      <c r="BF154" s="124">
        <f t="shared" si="26"/>
        <v>0</v>
      </c>
      <c r="BG154" s="124">
        <f t="shared" si="27"/>
        <v>0</v>
      </c>
      <c r="BH154" s="124">
        <f t="shared" si="28"/>
        <v>0</v>
      </c>
      <c r="BI154" s="124">
        <f t="shared" si="29"/>
        <v>0</v>
      </c>
      <c r="BJ154" s="12" t="s">
        <v>121</v>
      </c>
      <c r="BK154" s="124">
        <f t="shared" si="30"/>
        <v>0</v>
      </c>
      <c r="BL154" s="12" t="s">
        <v>184</v>
      </c>
      <c r="BM154" s="12" t="s">
        <v>246</v>
      </c>
    </row>
    <row r="155" spans="2:65" s="1" customFormat="1" ht="16.5" customHeight="1" x14ac:dyDescent="0.35">
      <c r="B155" s="114"/>
      <c r="C155" s="115">
        <v>52</v>
      </c>
      <c r="D155" s="115" t="s">
        <v>116</v>
      </c>
      <c r="E155" s="116" t="s">
        <v>247</v>
      </c>
      <c r="F155" s="117" t="s">
        <v>248</v>
      </c>
      <c r="G155" s="118" t="s">
        <v>137</v>
      </c>
      <c r="H155" s="119">
        <v>32</v>
      </c>
      <c r="I155" s="120"/>
      <c r="J155" s="120">
        <f t="shared" si="21"/>
        <v>0</v>
      </c>
      <c r="K155" s="117" t="s">
        <v>131</v>
      </c>
      <c r="L155" s="23"/>
      <c r="M155" s="43" t="s">
        <v>1</v>
      </c>
      <c r="N155" s="121" t="s">
        <v>37</v>
      </c>
      <c r="O155" s="122">
        <v>0.14699999999999999</v>
      </c>
      <c r="P155" s="122">
        <f t="shared" si="22"/>
        <v>4.7039999999999997</v>
      </c>
      <c r="Q155" s="122">
        <v>0</v>
      </c>
      <c r="R155" s="122">
        <f t="shared" si="23"/>
        <v>0</v>
      </c>
      <c r="S155" s="122">
        <v>3.9399999999999999E-3</v>
      </c>
      <c r="T155" s="123">
        <f t="shared" si="24"/>
        <v>0.12608</v>
      </c>
      <c r="AR155" s="12" t="s">
        <v>184</v>
      </c>
      <c r="AT155" s="12" t="s">
        <v>116</v>
      </c>
      <c r="AU155" s="12" t="s">
        <v>121</v>
      </c>
      <c r="AY155" s="12" t="s">
        <v>113</v>
      </c>
      <c r="BE155" s="124">
        <f t="shared" si="25"/>
        <v>0</v>
      </c>
      <c r="BF155" s="124">
        <f t="shared" si="26"/>
        <v>0</v>
      </c>
      <c r="BG155" s="124">
        <f t="shared" si="27"/>
        <v>0</v>
      </c>
      <c r="BH155" s="124">
        <f t="shared" si="28"/>
        <v>0</v>
      </c>
      <c r="BI155" s="124">
        <f t="shared" si="29"/>
        <v>0</v>
      </c>
      <c r="BJ155" s="12" t="s">
        <v>121</v>
      </c>
      <c r="BK155" s="124">
        <f t="shared" si="30"/>
        <v>0</v>
      </c>
      <c r="BL155" s="12" t="s">
        <v>184</v>
      </c>
      <c r="BM155" s="12" t="s">
        <v>249</v>
      </c>
    </row>
    <row r="156" spans="2:65" s="1" customFormat="1" ht="16.5" customHeight="1" x14ac:dyDescent="0.35">
      <c r="B156" s="114"/>
      <c r="C156" s="115">
        <v>53</v>
      </c>
      <c r="D156" s="115" t="s">
        <v>116</v>
      </c>
      <c r="E156" s="116" t="s">
        <v>250</v>
      </c>
      <c r="F156" s="117" t="s">
        <v>251</v>
      </c>
      <c r="G156" s="118" t="s">
        <v>137</v>
      </c>
      <c r="H156" s="119">
        <v>34.6</v>
      </c>
      <c r="I156" s="120"/>
      <c r="J156" s="120">
        <f t="shared" si="21"/>
        <v>0</v>
      </c>
      <c r="K156" s="117" t="s">
        <v>1</v>
      </c>
      <c r="L156" s="23"/>
      <c r="M156" s="43" t="s">
        <v>1</v>
      </c>
      <c r="N156" s="121" t="s">
        <v>37</v>
      </c>
      <c r="O156" s="122">
        <v>0.30499999999999999</v>
      </c>
      <c r="P156" s="122">
        <f t="shared" si="22"/>
        <v>10.553000000000001</v>
      </c>
      <c r="Q156" s="122">
        <v>4.4299999999999999E-3</v>
      </c>
      <c r="R156" s="122">
        <f t="shared" si="23"/>
        <v>0.153278</v>
      </c>
      <c r="S156" s="122">
        <v>0</v>
      </c>
      <c r="T156" s="123">
        <f t="shared" si="24"/>
        <v>0</v>
      </c>
      <c r="AR156" s="12" t="s">
        <v>184</v>
      </c>
      <c r="AT156" s="12" t="s">
        <v>116</v>
      </c>
      <c r="AU156" s="12" t="s">
        <v>121</v>
      </c>
      <c r="AY156" s="12" t="s">
        <v>113</v>
      </c>
      <c r="BE156" s="124">
        <f t="shared" si="25"/>
        <v>0</v>
      </c>
      <c r="BF156" s="124">
        <f t="shared" si="26"/>
        <v>0</v>
      </c>
      <c r="BG156" s="124">
        <f t="shared" si="27"/>
        <v>0</v>
      </c>
      <c r="BH156" s="124">
        <f t="shared" si="28"/>
        <v>0</v>
      </c>
      <c r="BI156" s="124">
        <f t="shared" si="29"/>
        <v>0</v>
      </c>
      <c r="BJ156" s="12" t="s">
        <v>121</v>
      </c>
      <c r="BK156" s="124">
        <f t="shared" si="30"/>
        <v>0</v>
      </c>
      <c r="BL156" s="12" t="s">
        <v>184</v>
      </c>
      <c r="BM156" s="12" t="s">
        <v>252</v>
      </c>
    </row>
    <row r="157" spans="2:65" s="1" customFormat="1" ht="16.5" customHeight="1" x14ac:dyDescent="0.35">
      <c r="B157" s="114"/>
      <c r="C157" s="115">
        <v>54</v>
      </c>
      <c r="D157" s="115" t="s">
        <v>116</v>
      </c>
      <c r="E157" s="116" t="s">
        <v>253</v>
      </c>
      <c r="F157" s="117" t="s">
        <v>254</v>
      </c>
      <c r="G157" s="118" t="s">
        <v>137</v>
      </c>
      <c r="H157" s="119">
        <v>7.7</v>
      </c>
      <c r="I157" s="120"/>
      <c r="J157" s="120">
        <f t="shared" si="21"/>
        <v>0</v>
      </c>
      <c r="K157" s="117" t="s">
        <v>1</v>
      </c>
      <c r="L157" s="23"/>
      <c r="M157" s="43" t="s">
        <v>1</v>
      </c>
      <c r="N157" s="121" t="s">
        <v>37</v>
      </c>
      <c r="O157" s="122">
        <v>0.215</v>
      </c>
      <c r="P157" s="122">
        <f t="shared" si="22"/>
        <v>1.6555</v>
      </c>
      <c r="Q157" s="122">
        <v>2.2000000000000001E-3</v>
      </c>
      <c r="R157" s="122">
        <f t="shared" si="23"/>
        <v>1.694E-2</v>
      </c>
      <c r="S157" s="122">
        <v>0</v>
      </c>
      <c r="T157" s="123">
        <f t="shared" si="24"/>
        <v>0</v>
      </c>
      <c r="AR157" s="12" t="s">
        <v>184</v>
      </c>
      <c r="AT157" s="12" t="s">
        <v>116</v>
      </c>
      <c r="AU157" s="12" t="s">
        <v>121</v>
      </c>
      <c r="AY157" s="12" t="s">
        <v>113</v>
      </c>
      <c r="BE157" s="124">
        <f t="shared" si="25"/>
        <v>0</v>
      </c>
      <c r="BF157" s="124">
        <f t="shared" si="26"/>
        <v>0</v>
      </c>
      <c r="BG157" s="124">
        <f t="shared" si="27"/>
        <v>0</v>
      </c>
      <c r="BH157" s="124">
        <f t="shared" si="28"/>
        <v>0</v>
      </c>
      <c r="BI157" s="124">
        <f t="shared" si="29"/>
        <v>0</v>
      </c>
      <c r="BJ157" s="12" t="s">
        <v>121</v>
      </c>
      <c r="BK157" s="124">
        <f t="shared" si="30"/>
        <v>0</v>
      </c>
      <c r="BL157" s="12" t="s">
        <v>184</v>
      </c>
      <c r="BM157" s="12" t="s">
        <v>255</v>
      </c>
    </row>
    <row r="158" spans="2:65" s="1" customFormat="1" ht="16.5" customHeight="1" x14ac:dyDescent="0.35">
      <c r="B158" s="114"/>
      <c r="C158" s="115">
        <v>55</v>
      </c>
      <c r="D158" s="115" t="s">
        <v>116</v>
      </c>
      <c r="E158" s="116" t="s">
        <v>256</v>
      </c>
      <c r="F158" s="117" t="s">
        <v>257</v>
      </c>
      <c r="G158" s="118" t="s">
        <v>137</v>
      </c>
      <c r="H158" s="119">
        <v>3.5</v>
      </c>
      <c r="I158" s="120"/>
      <c r="J158" s="120">
        <f t="shared" si="21"/>
        <v>0</v>
      </c>
      <c r="K158" s="117" t="s">
        <v>1</v>
      </c>
      <c r="L158" s="23"/>
      <c r="M158" s="43" t="s">
        <v>1</v>
      </c>
      <c r="N158" s="121" t="s">
        <v>37</v>
      </c>
      <c r="O158" s="122">
        <v>0.215</v>
      </c>
      <c r="P158" s="122">
        <f t="shared" si="22"/>
        <v>0.75249999999999995</v>
      </c>
      <c r="Q158" s="122">
        <v>2.2000000000000001E-3</v>
      </c>
      <c r="R158" s="122">
        <f t="shared" si="23"/>
        <v>7.7000000000000002E-3</v>
      </c>
      <c r="S158" s="122">
        <v>0</v>
      </c>
      <c r="T158" s="123">
        <f t="shared" si="24"/>
        <v>0</v>
      </c>
      <c r="AR158" s="12" t="s">
        <v>184</v>
      </c>
      <c r="AT158" s="12" t="s">
        <v>116</v>
      </c>
      <c r="AU158" s="12" t="s">
        <v>121</v>
      </c>
      <c r="AY158" s="12" t="s">
        <v>113</v>
      </c>
      <c r="BE158" s="124">
        <f t="shared" si="25"/>
        <v>0</v>
      </c>
      <c r="BF158" s="124">
        <f t="shared" si="26"/>
        <v>0</v>
      </c>
      <c r="BG158" s="124">
        <f t="shared" si="27"/>
        <v>0</v>
      </c>
      <c r="BH158" s="124">
        <f t="shared" si="28"/>
        <v>0</v>
      </c>
      <c r="BI158" s="124">
        <f t="shared" si="29"/>
        <v>0</v>
      </c>
      <c r="BJ158" s="12" t="s">
        <v>121</v>
      </c>
      <c r="BK158" s="124">
        <f t="shared" si="30"/>
        <v>0</v>
      </c>
      <c r="BL158" s="12" t="s">
        <v>184</v>
      </c>
      <c r="BM158" s="12" t="s">
        <v>258</v>
      </c>
    </row>
    <row r="159" spans="2:65" s="1" customFormat="1" ht="16.5" customHeight="1" x14ac:dyDescent="0.35">
      <c r="B159" s="114"/>
      <c r="C159" s="115">
        <v>56</v>
      </c>
      <c r="D159" s="115" t="s">
        <v>116</v>
      </c>
      <c r="E159" s="116" t="s">
        <v>259</v>
      </c>
      <c r="F159" s="117" t="s">
        <v>260</v>
      </c>
      <c r="G159" s="118" t="s">
        <v>137</v>
      </c>
      <c r="H159" s="119">
        <v>8.3000000000000007</v>
      </c>
      <c r="I159" s="120"/>
      <c r="J159" s="120">
        <f t="shared" si="21"/>
        <v>0</v>
      </c>
      <c r="K159" s="117" t="s">
        <v>1</v>
      </c>
      <c r="L159" s="23"/>
      <c r="M159" s="43" t="s">
        <v>1</v>
      </c>
      <c r="N159" s="121" t="s">
        <v>37</v>
      </c>
      <c r="O159" s="122">
        <v>0.215</v>
      </c>
      <c r="P159" s="122">
        <f t="shared" si="22"/>
        <v>1.7845000000000002</v>
      </c>
      <c r="Q159" s="122">
        <v>2.2000000000000001E-3</v>
      </c>
      <c r="R159" s="122">
        <f t="shared" si="23"/>
        <v>1.8260000000000002E-2</v>
      </c>
      <c r="S159" s="122">
        <v>0</v>
      </c>
      <c r="T159" s="123">
        <f t="shared" si="24"/>
        <v>0</v>
      </c>
      <c r="AR159" s="12" t="s">
        <v>184</v>
      </c>
      <c r="AT159" s="12" t="s">
        <v>116</v>
      </c>
      <c r="AU159" s="12" t="s">
        <v>121</v>
      </c>
      <c r="AY159" s="12" t="s">
        <v>113</v>
      </c>
      <c r="BE159" s="124">
        <f t="shared" si="25"/>
        <v>0</v>
      </c>
      <c r="BF159" s="124">
        <f t="shared" si="26"/>
        <v>0</v>
      </c>
      <c r="BG159" s="124">
        <f t="shared" si="27"/>
        <v>0</v>
      </c>
      <c r="BH159" s="124">
        <f t="shared" si="28"/>
        <v>0</v>
      </c>
      <c r="BI159" s="124">
        <f t="shared" si="29"/>
        <v>0</v>
      </c>
      <c r="BJ159" s="12" t="s">
        <v>121</v>
      </c>
      <c r="BK159" s="124">
        <f t="shared" si="30"/>
        <v>0</v>
      </c>
      <c r="BL159" s="12" t="s">
        <v>184</v>
      </c>
      <c r="BM159" s="12" t="s">
        <v>261</v>
      </c>
    </row>
    <row r="160" spans="2:65" s="1" customFormat="1" ht="16.5" customHeight="1" x14ac:dyDescent="0.35">
      <c r="B160" s="114"/>
      <c r="C160" s="115">
        <v>57</v>
      </c>
      <c r="D160" s="115" t="s">
        <v>116</v>
      </c>
      <c r="E160" s="116" t="s">
        <v>262</v>
      </c>
      <c r="F160" s="117" t="s">
        <v>263</v>
      </c>
      <c r="G160" s="118" t="s">
        <v>137</v>
      </c>
      <c r="H160" s="119">
        <v>6.2</v>
      </c>
      <c r="I160" s="120"/>
      <c r="J160" s="120">
        <f t="shared" si="21"/>
        <v>0</v>
      </c>
      <c r="K160" s="117" t="s">
        <v>1</v>
      </c>
      <c r="L160" s="23"/>
      <c r="M160" s="43" t="s">
        <v>1</v>
      </c>
      <c r="N160" s="121" t="s">
        <v>37</v>
      </c>
      <c r="O160" s="122">
        <v>0.215</v>
      </c>
      <c r="P160" s="122">
        <f t="shared" si="22"/>
        <v>1.333</v>
      </c>
      <c r="Q160" s="122">
        <v>2.2000000000000001E-3</v>
      </c>
      <c r="R160" s="122">
        <f t="shared" si="23"/>
        <v>1.3640000000000001E-2</v>
      </c>
      <c r="S160" s="122">
        <v>0</v>
      </c>
      <c r="T160" s="123">
        <f t="shared" si="24"/>
        <v>0</v>
      </c>
      <c r="AR160" s="12" t="s">
        <v>184</v>
      </c>
      <c r="AT160" s="12" t="s">
        <v>116</v>
      </c>
      <c r="AU160" s="12" t="s">
        <v>121</v>
      </c>
      <c r="AY160" s="12" t="s">
        <v>113</v>
      </c>
      <c r="BE160" s="124">
        <f t="shared" si="25"/>
        <v>0</v>
      </c>
      <c r="BF160" s="124">
        <f t="shared" si="26"/>
        <v>0</v>
      </c>
      <c r="BG160" s="124">
        <f t="shared" si="27"/>
        <v>0</v>
      </c>
      <c r="BH160" s="124">
        <f t="shared" si="28"/>
        <v>0</v>
      </c>
      <c r="BI160" s="124">
        <f t="shared" si="29"/>
        <v>0</v>
      </c>
      <c r="BJ160" s="12" t="s">
        <v>121</v>
      </c>
      <c r="BK160" s="124">
        <f t="shared" si="30"/>
        <v>0</v>
      </c>
      <c r="BL160" s="12" t="s">
        <v>184</v>
      </c>
      <c r="BM160" s="12" t="s">
        <v>264</v>
      </c>
    </row>
    <row r="161" spans="2:65" s="1" customFormat="1" ht="16.5" customHeight="1" x14ac:dyDescent="0.35">
      <c r="B161" s="114"/>
      <c r="C161" s="115">
        <v>58</v>
      </c>
      <c r="D161" s="115" t="s">
        <v>116</v>
      </c>
      <c r="E161" s="116" t="s">
        <v>265</v>
      </c>
      <c r="F161" s="117" t="s">
        <v>266</v>
      </c>
      <c r="G161" s="118" t="s">
        <v>127</v>
      </c>
      <c r="H161" s="119">
        <v>1.45</v>
      </c>
      <c r="I161" s="120"/>
      <c r="J161" s="120">
        <f t="shared" si="21"/>
        <v>0</v>
      </c>
      <c r="K161" s="117" t="s">
        <v>1</v>
      </c>
      <c r="L161" s="23"/>
      <c r="M161" s="43" t="s">
        <v>1</v>
      </c>
      <c r="N161" s="121" t="s">
        <v>37</v>
      </c>
      <c r="O161" s="122">
        <v>1.593</v>
      </c>
      <c r="P161" s="122">
        <f t="shared" si="22"/>
        <v>2.30985</v>
      </c>
      <c r="Q161" s="122">
        <v>1.082E-2</v>
      </c>
      <c r="R161" s="122">
        <f t="shared" si="23"/>
        <v>1.5688999999999998E-2</v>
      </c>
      <c r="S161" s="122">
        <v>0</v>
      </c>
      <c r="T161" s="123">
        <f t="shared" si="24"/>
        <v>0</v>
      </c>
      <c r="AR161" s="12" t="s">
        <v>184</v>
      </c>
      <c r="AT161" s="12" t="s">
        <v>116</v>
      </c>
      <c r="AU161" s="12" t="s">
        <v>121</v>
      </c>
      <c r="AY161" s="12" t="s">
        <v>113</v>
      </c>
      <c r="BE161" s="124">
        <f t="shared" si="25"/>
        <v>0</v>
      </c>
      <c r="BF161" s="124">
        <f t="shared" si="26"/>
        <v>0</v>
      </c>
      <c r="BG161" s="124">
        <f t="shared" si="27"/>
        <v>0</v>
      </c>
      <c r="BH161" s="124">
        <f t="shared" si="28"/>
        <v>0</v>
      </c>
      <c r="BI161" s="124">
        <f t="shared" si="29"/>
        <v>0</v>
      </c>
      <c r="BJ161" s="12" t="s">
        <v>121</v>
      </c>
      <c r="BK161" s="124">
        <f t="shared" si="30"/>
        <v>0</v>
      </c>
      <c r="BL161" s="12" t="s">
        <v>184</v>
      </c>
      <c r="BM161" s="12" t="s">
        <v>267</v>
      </c>
    </row>
    <row r="162" spans="2:65" s="1" customFormat="1" ht="16.5" customHeight="1" x14ac:dyDescent="0.35">
      <c r="B162" s="114"/>
      <c r="C162" s="115">
        <v>59</v>
      </c>
      <c r="D162" s="115" t="s">
        <v>116</v>
      </c>
      <c r="E162" s="116" t="s">
        <v>268</v>
      </c>
      <c r="F162" s="117" t="s">
        <v>269</v>
      </c>
      <c r="G162" s="118" t="s">
        <v>127</v>
      </c>
      <c r="H162" s="119">
        <v>1.26</v>
      </c>
      <c r="I162" s="120"/>
      <c r="J162" s="120">
        <f t="shared" si="21"/>
        <v>0</v>
      </c>
      <c r="K162" s="117" t="s">
        <v>1</v>
      </c>
      <c r="L162" s="23"/>
      <c r="M162" s="43" t="s">
        <v>1</v>
      </c>
      <c r="N162" s="121" t="s">
        <v>37</v>
      </c>
      <c r="O162" s="122">
        <v>1.593</v>
      </c>
      <c r="P162" s="122">
        <f t="shared" si="22"/>
        <v>2.00718</v>
      </c>
      <c r="Q162" s="122">
        <v>1.082E-2</v>
      </c>
      <c r="R162" s="122">
        <f t="shared" si="23"/>
        <v>1.36332E-2</v>
      </c>
      <c r="S162" s="122">
        <v>0</v>
      </c>
      <c r="T162" s="123">
        <f t="shared" si="24"/>
        <v>0</v>
      </c>
      <c r="AR162" s="12" t="s">
        <v>184</v>
      </c>
      <c r="AT162" s="12" t="s">
        <v>116</v>
      </c>
      <c r="AU162" s="12" t="s">
        <v>121</v>
      </c>
      <c r="AY162" s="12" t="s">
        <v>113</v>
      </c>
      <c r="BE162" s="124">
        <f t="shared" si="25"/>
        <v>0</v>
      </c>
      <c r="BF162" s="124">
        <f t="shared" si="26"/>
        <v>0</v>
      </c>
      <c r="BG162" s="124">
        <f t="shared" si="27"/>
        <v>0</v>
      </c>
      <c r="BH162" s="124">
        <f t="shared" si="28"/>
        <v>0</v>
      </c>
      <c r="BI162" s="124">
        <f t="shared" si="29"/>
        <v>0</v>
      </c>
      <c r="BJ162" s="12" t="s">
        <v>121</v>
      </c>
      <c r="BK162" s="124">
        <f t="shared" si="30"/>
        <v>0</v>
      </c>
      <c r="BL162" s="12" t="s">
        <v>184</v>
      </c>
      <c r="BM162" s="12" t="s">
        <v>270</v>
      </c>
    </row>
    <row r="163" spans="2:65" s="1" customFormat="1" ht="16.5" customHeight="1" x14ac:dyDescent="0.35">
      <c r="B163" s="114"/>
      <c r="C163" s="115">
        <v>60</v>
      </c>
      <c r="D163" s="115" t="s">
        <v>116</v>
      </c>
      <c r="E163" s="116" t="s">
        <v>271</v>
      </c>
      <c r="F163" s="117" t="s">
        <v>272</v>
      </c>
      <c r="G163" s="118" t="s">
        <v>127</v>
      </c>
      <c r="H163" s="119">
        <v>1</v>
      </c>
      <c r="I163" s="120"/>
      <c r="J163" s="120">
        <f t="shared" si="21"/>
        <v>0</v>
      </c>
      <c r="K163" s="117" t="s">
        <v>1</v>
      </c>
      <c r="L163" s="23"/>
      <c r="M163" s="43" t="s">
        <v>1</v>
      </c>
      <c r="N163" s="121" t="s">
        <v>37</v>
      </c>
      <c r="O163" s="122">
        <v>1.593</v>
      </c>
      <c r="P163" s="122">
        <f t="shared" si="22"/>
        <v>1.593</v>
      </c>
      <c r="Q163" s="122">
        <v>1.082E-2</v>
      </c>
      <c r="R163" s="122">
        <f t="shared" si="23"/>
        <v>1.082E-2</v>
      </c>
      <c r="S163" s="122">
        <v>0</v>
      </c>
      <c r="T163" s="123">
        <f t="shared" si="24"/>
        <v>0</v>
      </c>
      <c r="AR163" s="12" t="s">
        <v>184</v>
      </c>
      <c r="AT163" s="12" t="s">
        <v>116</v>
      </c>
      <c r="AU163" s="12" t="s">
        <v>121</v>
      </c>
      <c r="AY163" s="12" t="s">
        <v>113</v>
      </c>
      <c r="BE163" s="124">
        <f t="shared" si="25"/>
        <v>0</v>
      </c>
      <c r="BF163" s="124">
        <f t="shared" si="26"/>
        <v>0</v>
      </c>
      <c r="BG163" s="124">
        <f t="shared" si="27"/>
        <v>0</v>
      </c>
      <c r="BH163" s="124">
        <f t="shared" si="28"/>
        <v>0</v>
      </c>
      <c r="BI163" s="124">
        <f t="shared" si="29"/>
        <v>0</v>
      </c>
      <c r="BJ163" s="12" t="s">
        <v>121</v>
      </c>
      <c r="BK163" s="124">
        <f t="shared" si="30"/>
        <v>0</v>
      </c>
      <c r="BL163" s="12" t="s">
        <v>184</v>
      </c>
      <c r="BM163" s="12" t="s">
        <v>273</v>
      </c>
    </row>
    <row r="164" spans="2:65" s="1" customFormat="1" ht="22.5" customHeight="1" x14ac:dyDescent="0.35">
      <c r="B164" s="114"/>
      <c r="C164" s="115">
        <v>61</v>
      </c>
      <c r="D164" s="115" t="s">
        <v>116</v>
      </c>
      <c r="E164" s="116" t="s">
        <v>274</v>
      </c>
      <c r="F164" s="117" t="s">
        <v>275</v>
      </c>
      <c r="G164" s="118" t="s">
        <v>195</v>
      </c>
      <c r="H164" s="119">
        <v>2</v>
      </c>
      <c r="I164" s="120"/>
      <c r="J164" s="120">
        <f t="shared" si="21"/>
        <v>0</v>
      </c>
      <c r="K164" s="117" t="s">
        <v>131</v>
      </c>
      <c r="L164" s="23"/>
      <c r="M164" s="43" t="s">
        <v>1</v>
      </c>
      <c r="N164" s="121" t="s">
        <v>37</v>
      </c>
      <c r="O164" s="122">
        <v>1.7370000000000001</v>
      </c>
      <c r="P164" s="122">
        <f t="shared" si="22"/>
        <v>3.4740000000000002</v>
      </c>
      <c r="Q164" s="122">
        <v>9.0799999999999995E-3</v>
      </c>
      <c r="R164" s="122">
        <f t="shared" si="23"/>
        <v>1.8159999999999999E-2</v>
      </c>
      <c r="S164" s="122">
        <v>0</v>
      </c>
      <c r="T164" s="123">
        <f t="shared" si="24"/>
        <v>0</v>
      </c>
      <c r="AR164" s="12" t="s">
        <v>184</v>
      </c>
      <c r="AT164" s="12" t="s">
        <v>116</v>
      </c>
      <c r="AU164" s="12" t="s">
        <v>121</v>
      </c>
      <c r="AY164" s="12" t="s">
        <v>113</v>
      </c>
      <c r="BE164" s="124">
        <f t="shared" si="25"/>
        <v>0</v>
      </c>
      <c r="BF164" s="124">
        <f t="shared" si="26"/>
        <v>0</v>
      </c>
      <c r="BG164" s="124">
        <f t="shared" si="27"/>
        <v>0</v>
      </c>
      <c r="BH164" s="124">
        <f t="shared" si="28"/>
        <v>0</v>
      </c>
      <c r="BI164" s="124">
        <f t="shared" si="29"/>
        <v>0</v>
      </c>
      <c r="BJ164" s="12" t="s">
        <v>121</v>
      </c>
      <c r="BK164" s="124">
        <f t="shared" si="30"/>
        <v>0</v>
      </c>
      <c r="BL164" s="12" t="s">
        <v>184</v>
      </c>
      <c r="BM164" s="12" t="s">
        <v>276</v>
      </c>
    </row>
    <row r="165" spans="2:65" s="1" customFormat="1" ht="22.5" customHeight="1" x14ac:dyDescent="0.35">
      <c r="B165" s="114"/>
      <c r="C165" s="115">
        <v>62</v>
      </c>
      <c r="D165" s="115" t="s">
        <v>116</v>
      </c>
      <c r="E165" s="116" t="s">
        <v>277</v>
      </c>
      <c r="F165" s="117" t="s">
        <v>278</v>
      </c>
      <c r="G165" s="118" t="s">
        <v>195</v>
      </c>
      <c r="H165" s="119">
        <v>2</v>
      </c>
      <c r="I165" s="120"/>
      <c r="J165" s="120">
        <f t="shared" si="21"/>
        <v>0</v>
      </c>
      <c r="K165" s="117" t="s">
        <v>131</v>
      </c>
      <c r="L165" s="23"/>
      <c r="M165" s="43" t="s">
        <v>1</v>
      </c>
      <c r="N165" s="121" t="s">
        <v>37</v>
      </c>
      <c r="O165" s="122">
        <v>2.0329999999999999</v>
      </c>
      <c r="P165" s="122">
        <f t="shared" si="22"/>
        <v>4.0659999999999998</v>
      </c>
      <c r="Q165" s="122">
        <v>1.5679999999999999E-2</v>
      </c>
      <c r="R165" s="122">
        <f t="shared" si="23"/>
        <v>3.1359999999999999E-2</v>
      </c>
      <c r="S165" s="122">
        <v>0</v>
      </c>
      <c r="T165" s="123">
        <f t="shared" si="24"/>
        <v>0</v>
      </c>
      <c r="AR165" s="12" t="s">
        <v>184</v>
      </c>
      <c r="AT165" s="12" t="s">
        <v>116</v>
      </c>
      <c r="AU165" s="12" t="s">
        <v>121</v>
      </c>
      <c r="AY165" s="12" t="s">
        <v>113</v>
      </c>
      <c r="BE165" s="124">
        <f t="shared" si="25"/>
        <v>0</v>
      </c>
      <c r="BF165" s="124">
        <f t="shared" si="26"/>
        <v>0</v>
      </c>
      <c r="BG165" s="124">
        <f t="shared" si="27"/>
        <v>0</v>
      </c>
      <c r="BH165" s="124">
        <f t="shared" si="28"/>
        <v>0</v>
      </c>
      <c r="BI165" s="124">
        <f t="shared" si="29"/>
        <v>0</v>
      </c>
      <c r="BJ165" s="12" t="s">
        <v>121</v>
      </c>
      <c r="BK165" s="124">
        <f t="shared" si="30"/>
        <v>0</v>
      </c>
      <c r="BL165" s="12" t="s">
        <v>184</v>
      </c>
      <c r="BM165" s="12" t="s">
        <v>279</v>
      </c>
    </row>
    <row r="166" spans="2:65" s="1" customFormat="1" ht="22.5" customHeight="1" x14ac:dyDescent="0.35">
      <c r="B166" s="114"/>
      <c r="C166" s="115">
        <v>63</v>
      </c>
      <c r="D166" s="115" t="s">
        <v>116</v>
      </c>
      <c r="E166" s="116" t="s">
        <v>280</v>
      </c>
      <c r="F166" s="117" t="s">
        <v>281</v>
      </c>
      <c r="G166" s="118" t="s">
        <v>137</v>
      </c>
      <c r="H166" s="119">
        <v>34.6</v>
      </c>
      <c r="I166" s="120"/>
      <c r="J166" s="120">
        <f t="shared" si="21"/>
        <v>0</v>
      </c>
      <c r="K166" s="117" t="s">
        <v>1</v>
      </c>
      <c r="L166" s="23"/>
      <c r="M166" s="43" t="s">
        <v>1</v>
      </c>
      <c r="N166" s="121" t="s">
        <v>37</v>
      </c>
      <c r="O166" s="122">
        <v>1.1200000000000001</v>
      </c>
      <c r="P166" s="122">
        <f t="shared" si="22"/>
        <v>38.752000000000002</v>
      </c>
      <c r="Q166" s="122">
        <v>5.9199999999999999E-3</v>
      </c>
      <c r="R166" s="122">
        <f t="shared" si="23"/>
        <v>0.20483200000000001</v>
      </c>
      <c r="S166" s="122">
        <v>0</v>
      </c>
      <c r="T166" s="123">
        <f t="shared" si="24"/>
        <v>0</v>
      </c>
      <c r="AR166" s="12" t="s">
        <v>184</v>
      </c>
      <c r="AT166" s="12" t="s">
        <v>116</v>
      </c>
      <c r="AU166" s="12" t="s">
        <v>121</v>
      </c>
      <c r="AY166" s="12" t="s">
        <v>113</v>
      </c>
      <c r="BE166" s="124">
        <f t="shared" si="25"/>
        <v>0</v>
      </c>
      <c r="BF166" s="124">
        <f t="shared" si="26"/>
        <v>0</v>
      </c>
      <c r="BG166" s="124">
        <f t="shared" si="27"/>
        <v>0</v>
      </c>
      <c r="BH166" s="124">
        <f t="shared" si="28"/>
        <v>0</v>
      </c>
      <c r="BI166" s="124">
        <f t="shared" si="29"/>
        <v>0</v>
      </c>
      <c r="BJ166" s="12" t="s">
        <v>121</v>
      </c>
      <c r="BK166" s="124">
        <f t="shared" si="30"/>
        <v>0</v>
      </c>
      <c r="BL166" s="12" t="s">
        <v>184</v>
      </c>
      <c r="BM166" s="12" t="s">
        <v>282</v>
      </c>
    </row>
    <row r="167" spans="2:65" s="1" customFormat="1" ht="16.5" customHeight="1" x14ac:dyDescent="0.35">
      <c r="B167" s="114"/>
      <c r="C167" s="115">
        <v>64</v>
      </c>
      <c r="D167" s="115" t="s">
        <v>116</v>
      </c>
      <c r="E167" s="116" t="s">
        <v>283</v>
      </c>
      <c r="F167" s="117" t="s">
        <v>284</v>
      </c>
      <c r="G167" s="118" t="s">
        <v>137</v>
      </c>
      <c r="H167" s="119">
        <v>32</v>
      </c>
      <c r="I167" s="120"/>
      <c r="J167" s="120">
        <f t="shared" si="21"/>
        <v>0</v>
      </c>
      <c r="K167" s="117" t="s">
        <v>131</v>
      </c>
      <c r="L167" s="23"/>
      <c r="M167" s="43" t="s">
        <v>1</v>
      </c>
      <c r="N167" s="121" t="s">
        <v>37</v>
      </c>
      <c r="O167" s="122">
        <v>0.35099999999999998</v>
      </c>
      <c r="P167" s="122">
        <f t="shared" si="22"/>
        <v>11.231999999999999</v>
      </c>
      <c r="Q167" s="122">
        <v>2.8600000000000001E-3</v>
      </c>
      <c r="R167" s="122">
        <f t="shared" si="23"/>
        <v>9.1520000000000004E-2</v>
      </c>
      <c r="S167" s="122">
        <v>0</v>
      </c>
      <c r="T167" s="123">
        <f t="shared" si="24"/>
        <v>0</v>
      </c>
      <c r="AR167" s="12" t="s">
        <v>184</v>
      </c>
      <c r="AT167" s="12" t="s">
        <v>116</v>
      </c>
      <c r="AU167" s="12" t="s">
        <v>121</v>
      </c>
      <c r="AY167" s="12" t="s">
        <v>113</v>
      </c>
      <c r="BE167" s="124">
        <f t="shared" si="25"/>
        <v>0</v>
      </c>
      <c r="BF167" s="124">
        <f t="shared" si="26"/>
        <v>0</v>
      </c>
      <c r="BG167" s="124">
        <f t="shared" si="27"/>
        <v>0</v>
      </c>
      <c r="BH167" s="124">
        <f t="shared" si="28"/>
        <v>0</v>
      </c>
      <c r="BI167" s="124">
        <f t="shared" si="29"/>
        <v>0</v>
      </c>
      <c r="BJ167" s="12" t="s">
        <v>121</v>
      </c>
      <c r="BK167" s="124">
        <f t="shared" si="30"/>
        <v>0</v>
      </c>
      <c r="BL167" s="12" t="s">
        <v>184</v>
      </c>
      <c r="BM167" s="12" t="s">
        <v>285</v>
      </c>
    </row>
    <row r="168" spans="2:65" s="1" customFormat="1" ht="16.5" customHeight="1" x14ac:dyDescent="0.35">
      <c r="B168" s="114"/>
      <c r="C168" s="115">
        <v>65</v>
      </c>
      <c r="D168" s="115" t="s">
        <v>116</v>
      </c>
      <c r="E168" s="116" t="s">
        <v>286</v>
      </c>
      <c r="F168" s="117" t="s">
        <v>287</v>
      </c>
      <c r="G168" s="118" t="s">
        <v>231</v>
      </c>
      <c r="H168" s="119"/>
      <c r="I168" s="120"/>
      <c r="J168" s="120">
        <f t="shared" si="21"/>
        <v>0</v>
      </c>
      <c r="K168" s="117" t="s">
        <v>131</v>
      </c>
      <c r="L168" s="23"/>
      <c r="M168" s="43" t="s">
        <v>1</v>
      </c>
      <c r="N168" s="121" t="s">
        <v>37</v>
      </c>
      <c r="O168" s="122">
        <v>0</v>
      </c>
      <c r="P168" s="122">
        <f t="shared" si="22"/>
        <v>0</v>
      </c>
      <c r="Q168" s="122">
        <v>0</v>
      </c>
      <c r="R168" s="122">
        <f t="shared" si="23"/>
        <v>0</v>
      </c>
      <c r="S168" s="122">
        <v>0</v>
      </c>
      <c r="T168" s="123">
        <f t="shared" si="24"/>
        <v>0</v>
      </c>
      <c r="AR168" s="12" t="s">
        <v>184</v>
      </c>
      <c r="AT168" s="12" t="s">
        <v>116</v>
      </c>
      <c r="AU168" s="12" t="s">
        <v>121</v>
      </c>
      <c r="AY168" s="12" t="s">
        <v>113</v>
      </c>
      <c r="BE168" s="124">
        <f t="shared" si="25"/>
        <v>0</v>
      </c>
      <c r="BF168" s="124">
        <f t="shared" si="26"/>
        <v>0</v>
      </c>
      <c r="BG168" s="124">
        <f t="shared" si="27"/>
        <v>0</v>
      </c>
      <c r="BH168" s="124">
        <f t="shared" si="28"/>
        <v>0</v>
      </c>
      <c r="BI168" s="124">
        <f t="shared" si="29"/>
        <v>0</v>
      </c>
      <c r="BJ168" s="12" t="s">
        <v>121</v>
      </c>
      <c r="BK168" s="124">
        <f t="shared" si="30"/>
        <v>0</v>
      </c>
      <c r="BL168" s="12" t="s">
        <v>184</v>
      </c>
      <c r="BM168" s="12" t="s">
        <v>288</v>
      </c>
    </row>
    <row r="169" spans="2:65" s="10" customFormat="1" ht="22.9" customHeight="1" x14ac:dyDescent="0.4">
      <c r="B169" s="102"/>
      <c r="D169" s="103" t="s">
        <v>64</v>
      </c>
      <c r="E169" s="112" t="s">
        <v>289</v>
      </c>
      <c r="F169" s="112" t="s">
        <v>290</v>
      </c>
      <c r="J169" s="113">
        <f>BK169</f>
        <v>0</v>
      </c>
      <c r="L169" s="102"/>
      <c r="M169" s="106"/>
      <c r="N169" s="107"/>
      <c r="O169" s="107"/>
      <c r="P169" s="108">
        <f>SUM(P170:P180)</f>
        <v>307.526117</v>
      </c>
      <c r="Q169" s="107"/>
      <c r="R169" s="108">
        <f>SUM(R170:R180)</f>
        <v>13.26273673</v>
      </c>
      <c r="S169" s="107"/>
      <c r="T169" s="109">
        <f>SUM(T170:T180)</f>
        <v>22.319117550000001</v>
      </c>
      <c r="AR169" s="103" t="s">
        <v>121</v>
      </c>
      <c r="AT169" s="110" t="s">
        <v>64</v>
      </c>
      <c r="AU169" s="110" t="s">
        <v>70</v>
      </c>
      <c r="AY169" s="103" t="s">
        <v>113</v>
      </c>
      <c r="BK169" s="111">
        <f>SUM(BK170:BK180)</f>
        <v>0</v>
      </c>
    </row>
    <row r="170" spans="2:65" s="1" customFormat="1" ht="16.5" customHeight="1" x14ac:dyDescent="0.35">
      <c r="B170" s="114"/>
      <c r="C170" s="115">
        <v>66</v>
      </c>
      <c r="D170" s="115" t="s">
        <v>116</v>
      </c>
      <c r="E170" s="116" t="s">
        <v>291</v>
      </c>
      <c r="F170" s="117" t="s">
        <v>292</v>
      </c>
      <c r="G170" s="118" t="s">
        <v>127</v>
      </c>
      <c r="H170" s="119">
        <v>292.72500000000002</v>
      </c>
      <c r="I170" s="120"/>
      <c r="J170" s="120">
        <f t="shared" ref="J170:J180" si="31">ROUND(I170*H170,2)</f>
        <v>0</v>
      </c>
      <c r="K170" s="117" t="s">
        <v>131</v>
      </c>
      <c r="L170" s="23"/>
      <c r="M170" s="43" t="s">
        <v>1</v>
      </c>
      <c r="N170" s="121" t="s">
        <v>37</v>
      </c>
      <c r="O170" s="122">
        <v>0.30499999999999999</v>
      </c>
      <c r="P170" s="122">
        <f t="shared" ref="P170:P180" si="32">O170*H170</f>
        <v>89.281125000000003</v>
      </c>
      <c r="Q170" s="122">
        <v>0</v>
      </c>
      <c r="R170" s="122">
        <f t="shared" ref="R170:R180" si="33">Q170*H170</f>
        <v>0</v>
      </c>
      <c r="S170" s="122">
        <v>7.5190000000000007E-2</v>
      </c>
      <c r="T170" s="123">
        <f t="shared" ref="T170:T180" si="34">S170*H170</f>
        <v>22.009992750000002</v>
      </c>
      <c r="AR170" s="12" t="s">
        <v>184</v>
      </c>
      <c r="AT170" s="12" t="s">
        <v>116</v>
      </c>
      <c r="AU170" s="12" t="s">
        <v>121</v>
      </c>
      <c r="AY170" s="12" t="s">
        <v>113</v>
      </c>
      <c r="BE170" s="124">
        <f t="shared" ref="BE170:BE180" si="35">IF(N170="základní",J170,0)</f>
        <v>0</v>
      </c>
      <c r="BF170" s="124">
        <f t="shared" ref="BF170:BF180" si="36">IF(N170="snížená",J170,0)</f>
        <v>0</v>
      </c>
      <c r="BG170" s="124">
        <f t="shared" ref="BG170:BG180" si="37">IF(N170="zákl. přenesená",J170,0)</f>
        <v>0</v>
      </c>
      <c r="BH170" s="124">
        <f t="shared" ref="BH170:BH180" si="38">IF(N170="sníž. přenesená",J170,0)</f>
        <v>0</v>
      </c>
      <c r="BI170" s="124">
        <f t="shared" ref="BI170:BI180" si="39">IF(N170="nulová",J170,0)</f>
        <v>0</v>
      </c>
      <c r="BJ170" s="12" t="s">
        <v>121</v>
      </c>
      <c r="BK170" s="124">
        <f t="shared" ref="BK170:BK180" si="40">ROUND(I170*H170,2)</f>
        <v>0</v>
      </c>
      <c r="BL170" s="12" t="s">
        <v>184</v>
      </c>
      <c r="BM170" s="12" t="s">
        <v>293</v>
      </c>
    </row>
    <row r="171" spans="2:65" s="1" customFormat="1" ht="16.5" customHeight="1" x14ac:dyDescent="0.35">
      <c r="B171" s="114"/>
      <c r="C171" s="115">
        <v>67</v>
      </c>
      <c r="D171" s="115" t="s">
        <v>116</v>
      </c>
      <c r="E171" s="116" t="s">
        <v>294</v>
      </c>
      <c r="F171" s="117" t="s">
        <v>295</v>
      </c>
      <c r="G171" s="118" t="s">
        <v>127</v>
      </c>
      <c r="H171" s="119">
        <v>143.81399999999999</v>
      </c>
      <c r="I171" s="120"/>
      <c r="J171" s="120">
        <f t="shared" si="31"/>
        <v>0</v>
      </c>
      <c r="K171" s="117" t="s">
        <v>131</v>
      </c>
      <c r="L171" s="23"/>
      <c r="M171" s="43" t="s">
        <v>1</v>
      </c>
      <c r="N171" s="121" t="s">
        <v>37</v>
      </c>
      <c r="O171" s="122">
        <v>3.4000000000000002E-2</v>
      </c>
      <c r="P171" s="122">
        <f t="shared" si="32"/>
        <v>4.8896759999999997</v>
      </c>
      <c r="Q171" s="122">
        <v>0</v>
      </c>
      <c r="R171" s="122">
        <f t="shared" si="33"/>
        <v>0</v>
      </c>
      <c r="S171" s="122">
        <v>0</v>
      </c>
      <c r="T171" s="123">
        <f t="shared" si="34"/>
        <v>0</v>
      </c>
      <c r="AR171" s="12" t="s">
        <v>184</v>
      </c>
      <c r="AT171" s="12" t="s">
        <v>116</v>
      </c>
      <c r="AU171" s="12" t="s">
        <v>121</v>
      </c>
      <c r="AY171" s="12" t="s">
        <v>113</v>
      </c>
      <c r="BE171" s="124">
        <f t="shared" si="35"/>
        <v>0</v>
      </c>
      <c r="BF171" s="124">
        <f t="shared" si="36"/>
        <v>0</v>
      </c>
      <c r="BG171" s="124">
        <f t="shared" si="37"/>
        <v>0</v>
      </c>
      <c r="BH171" s="124">
        <f t="shared" si="38"/>
        <v>0</v>
      </c>
      <c r="BI171" s="124">
        <f t="shared" si="39"/>
        <v>0</v>
      </c>
      <c r="BJ171" s="12" t="s">
        <v>121</v>
      </c>
      <c r="BK171" s="124">
        <f t="shared" si="40"/>
        <v>0</v>
      </c>
      <c r="BL171" s="12" t="s">
        <v>184</v>
      </c>
      <c r="BM171" s="12" t="s">
        <v>296</v>
      </c>
    </row>
    <row r="172" spans="2:65" s="1" customFormat="1" ht="16.5" customHeight="1" x14ac:dyDescent="0.35">
      <c r="B172" s="114"/>
      <c r="C172" s="115">
        <v>68</v>
      </c>
      <c r="D172" s="115" t="s">
        <v>116</v>
      </c>
      <c r="E172" s="116" t="s">
        <v>297</v>
      </c>
      <c r="F172" s="117" t="s">
        <v>298</v>
      </c>
      <c r="G172" s="118" t="s">
        <v>137</v>
      </c>
      <c r="H172" s="119">
        <v>16.184999999999999</v>
      </c>
      <c r="I172" s="120"/>
      <c r="J172" s="120">
        <f t="shared" si="31"/>
        <v>0</v>
      </c>
      <c r="K172" s="117" t="s">
        <v>131</v>
      </c>
      <c r="L172" s="23"/>
      <c r="M172" s="43" t="s">
        <v>1</v>
      </c>
      <c r="N172" s="121" t="s">
        <v>37</v>
      </c>
      <c r="O172" s="122">
        <v>0.14899999999999999</v>
      </c>
      <c r="P172" s="122">
        <f t="shared" si="32"/>
        <v>2.4115649999999995</v>
      </c>
      <c r="Q172" s="122">
        <v>0</v>
      </c>
      <c r="R172" s="122">
        <f t="shared" si="33"/>
        <v>0</v>
      </c>
      <c r="S172" s="122">
        <v>1.8079999999999999E-2</v>
      </c>
      <c r="T172" s="123">
        <f t="shared" si="34"/>
        <v>0.29262479999999996</v>
      </c>
      <c r="AR172" s="12" t="s">
        <v>184</v>
      </c>
      <c r="AT172" s="12" t="s">
        <v>116</v>
      </c>
      <c r="AU172" s="12" t="s">
        <v>121</v>
      </c>
      <c r="AY172" s="12" t="s">
        <v>113</v>
      </c>
      <c r="BE172" s="124">
        <f t="shared" si="35"/>
        <v>0</v>
      </c>
      <c r="BF172" s="124">
        <f t="shared" si="36"/>
        <v>0</v>
      </c>
      <c r="BG172" s="124">
        <f t="shared" si="37"/>
        <v>0</v>
      </c>
      <c r="BH172" s="124">
        <f t="shared" si="38"/>
        <v>0</v>
      </c>
      <c r="BI172" s="124">
        <f t="shared" si="39"/>
        <v>0</v>
      </c>
      <c r="BJ172" s="12" t="s">
        <v>121</v>
      </c>
      <c r="BK172" s="124">
        <f t="shared" si="40"/>
        <v>0</v>
      </c>
      <c r="BL172" s="12" t="s">
        <v>184</v>
      </c>
      <c r="BM172" s="12" t="s">
        <v>299</v>
      </c>
    </row>
    <row r="173" spans="2:65" s="1" customFormat="1" ht="22.5" customHeight="1" x14ac:dyDescent="0.35">
      <c r="B173" s="114"/>
      <c r="C173" s="115">
        <v>69</v>
      </c>
      <c r="D173" s="115" t="s">
        <v>116</v>
      </c>
      <c r="E173" s="116" t="s">
        <v>300</v>
      </c>
      <c r="F173" s="117" t="s">
        <v>412</v>
      </c>
      <c r="G173" s="118" t="s">
        <v>127</v>
      </c>
      <c r="H173" s="119">
        <v>292.72500000000002</v>
      </c>
      <c r="I173" s="120"/>
      <c r="J173" s="120">
        <f t="shared" si="31"/>
        <v>0</v>
      </c>
      <c r="K173" s="117" t="s">
        <v>1</v>
      </c>
      <c r="L173" s="23"/>
      <c r="M173" s="43" t="s">
        <v>1</v>
      </c>
      <c r="N173" s="121" t="s">
        <v>37</v>
      </c>
      <c r="O173" s="122">
        <v>0.45400000000000001</v>
      </c>
      <c r="P173" s="122">
        <f t="shared" si="32"/>
        <v>132.89715000000001</v>
      </c>
      <c r="Q173" s="122">
        <v>4.4499999999999998E-2</v>
      </c>
      <c r="R173" s="122">
        <f t="shared" si="33"/>
        <v>13.0262625</v>
      </c>
      <c r="S173" s="122">
        <v>0</v>
      </c>
      <c r="T173" s="123">
        <f t="shared" si="34"/>
        <v>0</v>
      </c>
      <c r="AR173" s="12" t="s">
        <v>184</v>
      </c>
      <c r="AT173" s="12" t="s">
        <v>116</v>
      </c>
      <c r="AU173" s="12" t="s">
        <v>121</v>
      </c>
      <c r="AY173" s="12" t="s">
        <v>113</v>
      </c>
      <c r="BE173" s="124">
        <f t="shared" si="35"/>
        <v>0</v>
      </c>
      <c r="BF173" s="124">
        <f t="shared" si="36"/>
        <v>0</v>
      </c>
      <c r="BG173" s="124">
        <f t="shared" si="37"/>
        <v>0</v>
      </c>
      <c r="BH173" s="124">
        <f t="shared" si="38"/>
        <v>0</v>
      </c>
      <c r="BI173" s="124">
        <f t="shared" si="39"/>
        <v>0</v>
      </c>
      <c r="BJ173" s="12" t="s">
        <v>121</v>
      </c>
      <c r="BK173" s="124">
        <f t="shared" si="40"/>
        <v>0</v>
      </c>
      <c r="BL173" s="12" t="s">
        <v>184</v>
      </c>
      <c r="BM173" s="12" t="s">
        <v>301</v>
      </c>
    </row>
    <row r="174" spans="2:65" s="1" customFormat="1" ht="16.5" customHeight="1" x14ac:dyDescent="0.35">
      <c r="B174" s="114"/>
      <c r="C174" s="115">
        <v>70</v>
      </c>
      <c r="D174" s="115" t="s">
        <v>116</v>
      </c>
      <c r="E174" s="116" t="s">
        <v>302</v>
      </c>
      <c r="F174" s="117" t="s">
        <v>413</v>
      </c>
      <c r="G174" s="118" t="s">
        <v>137</v>
      </c>
      <c r="H174" s="119">
        <v>16.184999999999999</v>
      </c>
      <c r="I174" s="120"/>
      <c r="J174" s="120">
        <f t="shared" si="31"/>
        <v>0</v>
      </c>
      <c r="K174" s="117" t="s">
        <v>1</v>
      </c>
      <c r="L174" s="23"/>
      <c r="M174" s="43" t="s">
        <v>1</v>
      </c>
      <c r="N174" s="121" t="s">
        <v>37</v>
      </c>
      <c r="O174" s="122">
        <v>1.35</v>
      </c>
      <c r="P174" s="122">
        <f t="shared" si="32"/>
        <v>21.84975</v>
      </c>
      <c r="Q174" s="122">
        <v>1.1469999999999999E-2</v>
      </c>
      <c r="R174" s="122">
        <f t="shared" si="33"/>
        <v>0.18564194999999997</v>
      </c>
      <c r="S174" s="122">
        <v>0</v>
      </c>
      <c r="T174" s="123">
        <f t="shared" si="34"/>
        <v>0</v>
      </c>
      <c r="AR174" s="12" t="s">
        <v>184</v>
      </c>
      <c r="AT174" s="12" t="s">
        <v>116</v>
      </c>
      <c r="AU174" s="12" t="s">
        <v>121</v>
      </c>
      <c r="AY174" s="12" t="s">
        <v>113</v>
      </c>
      <c r="BE174" s="124">
        <f t="shared" si="35"/>
        <v>0</v>
      </c>
      <c r="BF174" s="124">
        <f t="shared" si="36"/>
        <v>0</v>
      </c>
      <c r="BG174" s="124">
        <f t="shared" si="37"/>
        <v>0</v>
      </c>
      <c r="BH174" s="124">
        <f t="shared" si="38"/>
        <v>0</v>
      </c>
      <c r="BI174" s="124">
        <f t="shared" si="39"/>
        <v>0</v>
      </c>
      <c r="BJ174" s="12" t="s">
        <v>121</v>
      </c>
      <c r="BK174" s="124">
        <f t="shared" si="40"/>
        <v>0</v>
      </c>
      <c r="BL174" s="12" t="s">
        <v>184</v>
      </c>
      <c r="BM174" s="12" t="s">
        <v>303</v>
      </c>
    </row>
    <row r="175" spans="2:65" s="1" customFormat="1" ht="16.5" customHeight="1" x14ac:dyDescent="0.35">
      <c r="B175" s="114"/>
      <c r="C175" s="115">
        <v>71</v>
      </c>
      <c r="D175" s="115" t="s">
        <v>116</v>
      </c>
      <c r="E175" s="116" t="s">
        <v>304</v>
      </c>
      <c r="F175" s="117" t="s">
        <v>305</v>
      </c>
      <c r="G175" s="118" t="s">
        <v>127</v>
      </c>
      <c r="H175" s="119">
        <v>143.81399999999999</v>
      </c>
      <c r="I175" s="120"/>
      <c r="J175" s="120">
        <f t="shared" si="31"/>
        <v>0</v>
      </c>
      <c r="K175" s="117" t="s">
        <v>131</v>
      </c>
      <c r="L175" s="23"/>
      <c r="M175" s="43" t="s">
        <v>1</v>
      </c>
      <c r="N175" s="121" t="s">
        <v>37</v>
      </c>
      <c r="O175" s="122">
        <v>0.153</v>
      </c>
      <c r="P175" s="122">
        <f t="shared" si="32"/>
        <v>22.003541999999999</v>
      </c>
      <c r="Q175" s="122">
        <v>4.0000000000000003E-5</v>
      </c>
      <c r="R175" s="122">
        <f t="shared" si="33"/>
        <v>5.7525600000000003E-3</v>
      </c>
      <c r="S175" s="122">
        <v>0</v>
      </c>
      <c r="T175" s="123">
        <f t="shared" si="34"/>
        <v>0</v>
      </c>
      <c r="AR175" s="12" t="s">
        <v>184</v>
      </c>
      <c r="AT175" s="12" t="s">
        <v>116</v>
      </c>
      <c r="AU175" s="12" t="s">
        <v>121</v>
      </c>
      <c r="AY175" s="12" t="s">
        <v>113</v>
      </c>
      <c r="BE175" s="124">
        <f t="shared" si="35"/>
        <v>0</v>
      </c>
      <c r="BF175" s="124">
        <f t="shared" si="36"/>
        <v>0</v>
      </c>
      <c r="BG175" s="124">
        <f t="shared" si="37"/>
        <v>0</v>
      </c>
      <c r="BH175" s="124">
        <f t="shared" si="38"/>
        <v>0</v>
      </c>
      <c r="BI175" s="124">
        <f t="shared" si="39"/>
        <v>0</v>
      </c>
      <c r="BJ175" s="12" t="s">
        <v>121</v>
      </c>
      <c r="BK175" s="124">
        <f t="shared" si="40"/>
        <v>0</v>
      </c>
      <c r="BL175" s="12" t="s">
        <v>184</v>
      </c>
      <c r="BM175" s="12" t="s">
        <v>306</v>
      </c>
    </row>
    <row r="176" spans="2:65" s="1" customFormat="1" ht="16.5" customHeight="1" x14ac:dyDescent="0.35">
      <c r="B176" s="114"/>
      <c r="C176" s="115">
        <v>72</v>
      </c>
      <c r="D176" s="115" t="s">
        <v>116</v>
      </c>
      <c r="E176" s="116" t="s">
        <v>307</v>
      </c>
      <c r="F176" s="117" t="s">
        <v>308</v>
      </c>
      <c r="G176" s="118" t="s">
        <v>127</v>
      </c>
      <c r="H176" s="119">
        <v>292.72500000000002</v>
      </c>
      <c r="I176" s="120"/>
      <c r="J176" s="120">
        <f t="shared" si="31"/>
        <v>0</v>
      </c>
      <c r="K176" s="117" t="s">
        <v>131</v>
      </c>
      <c r="L176" s="23"/>
      <c r="M176" s="43" t="s">
        <v>1</v>
      </c>
      <c r="N176" s="121" t="s">
        <v>37</v>
      </c>
      <c r="O176" s="122">
        <v>7.4999999999999997E-2</v>
      </c>
      <c r="P176" s="122">
        <f t="shared" si="32"/>
        <v>21.954375000000002</v>
      </c>
      <c r="Q176" s="122">
        <v>0</v>
      </c>
      <c r="R176" s="122">
        <f t="shared" si="33"/>
        <v>0</v>
      </c>
      <c r="S176" s="122">
        <v>0</v>
      </c>
      <c r="T176" s="123">
        <f t="shared" si="34"/>
        <v>0</v>
      </c>
      <c r="AR176" s="12" t="s">
        <v>184</v>
      </c>
      <c r="AT176" s="12" t="s">
        <v>116</v>
      </c>
      <c r="AU176" s="12" t="s">
        <v>121</v>
      </c>
      <c r="AY176" s="12" t="s">
        <v>113</v>
      </c>
      <c r="BE176" s="124">
        <f t="shared" si="35"/>
        <v>0</v>
      </c>
      <c r="BF176" s="124">
        <f t="shared" si="36"/>
        <v>0</v>
      </c>
      <c r="BG176" s="124">
        <f t="shared" si="37"/>
        <v>0</v>
      </c>
      <c r="BH176" s="124">
        <f t="shared" si="38"/>
        <v>0</v>
      </c>
      <c r="BI176" s="124">
        <f t="shared" si="39"/>
        <v>0</v>
      </c>
      <c r="BJ176" s="12" t="s">
        <v>121</v>
      </c>
      <c r="BK176" s="124">
        <f t="shared" si="40"/>
        <v>0</v>
      </c>
      <c r="BL176" s="12" t="s">
        <v>184</v>
      </c>
      <c r="BM176" s="12" t="s">
        <v>309</v>
      </c>
    </row>
    <row r="177" spans="2:65" s="1" customFormat="1" ht="16.5" customHeight="1" x14ac:dyDescent="0.35">
      <c r="B177" s="114"/>
      <c r="C177" s="125">
        <v>73</v>
      </c>
      <c r="D177" s="125" t="s">
        <v>214</v>
      </c>
      <c r="E177" s="126" t="s">
        <v>310</v>
      </c>
      <c r="F177" s="127" t="s">
        <v>311</v>
      </c>
      <c r="G177" s="128" t="s">
        <v>127</v>
      </c>
      <c r="H177" s="129">
        <v>321.99799999999999</v>
      </c>
      <c r="I177" s="130"/>
      <c r="J177" s="130">
        <f t="shared" si="31"/>
        <v>0</v>
      </c>
      <c r="K177" s="127" t="s">
        <v>1</v>
      </c>
      <c r="L177" s="131"/>
      <c r="M177" s="132" t="s">
        <v>1</v>
      </c>
      <c r="N177" s="133" t="s">
        <v>37</v>
      </c>
      <c r="O177" s="122">
        <v>0</v>
      </c>
      <c r="P177" s="122">
        <f t="shared" si="32"/>
        <v>0</v>
      </c>
      <c r="Q177" s="122">
        <v>1.3999999999999999E-4</v>
      </c>
      <c r="R177" s="122">
        <f t="shared" si="33"/>
        <v>4.5079719999999997E-2</v>
      </c>
      <c r="S177" s="122">
        <v>0</v>
      </c>
      <c r="T177" s="123">
        <f t="shared" si="34"/>
        <v>0</v>
      </c>
      <c r="AR177" s="12" t="s">
        <v>217</v>
      </c>
      <c r="AT177" s="12" t="s">
        <v>214</v>
      </c>
      <c r="AU177" s="12" t="s">
        <v>121</v>
      </c>
      <c r="AY177" s="12" t="s">
        <v>113</v>
      </c>
      <c r="BE177" s="124">
        <f t="shared" si="35"/>
        <v>0</v>
      </c>
      <c r="BF177" s="124">
        <f t="shared" si="36"/>
        <v>0</v>
      </c>
      <c r="BG177" s="124">
        <f t="shared" si="37"/>
        <v>0</v>
      </c>
      <c r="BH177" s="124">
        <f t="shared" si="38"/>
        <v>0</v>
      </c>
      <c r="BI177" s="124">
        <f t="shared" si="39"/>
        <v>0</v>
      </c>
      <c r="BJ177" s="12" t="s">
        <v>121</v>
      </c>
      <c r="BK177" s="124">
        <f t="shared" si="40"/>
        <v>0</v>
      </c>
      <c r="BL177" s="12" t="s">
        <v>184</v>
      </c>
      <c r="BM177" s="12" t="s">
        <v>312</v>
      </c>
    </row>
    <row r="178" spans="2:65" s="1" customFormat="1" ht="16.5" customHeight="1" x14ac:dyDescent="0.35">
      <c r="B178" s="114"/>
      <c r="C178" s="115">
        <v>74</v>
      </c>
      <c r="D178" s="115" t="s">
        <v>116</v>
      </c>
      <c r="E178" s="116" t="s">
        <v>313</v>
      </c>
      <c r="F178" s="117" t="s">
        <v>314</v>
      </c>
      <c r="G178" s="118" t="s">
        <v>127</v>
      </c>
      <c r="H178" s="119">
        <v>143.81399999999999</v>
      </c>
      <c r="I178" s="120"/>
      <c r="J178" s="120">
        <f t="shared" si="31"/>
        <v>0</v>
      </c>
      <c r="K178" s="117" t="s">
        <v>131</v>
      </c>
      <c r="L178" s="23"/>
      <c r="M178" s="43" t="s">
        <v>1</v>
      </c>
      <c r="N178" s="121" t="s">
        <v>37</v>
      </c>
      <c r="O178" s="122">
        <v>8.1000000000000003E-2</v>
      </c>
      <c r="P178" s="122">
        <f t="shared" si="32"/>
        <v>11.648934000000001</v>
      </c>
      <c r="Q178" s="122">
        <v>0</v>
      </c>
      <c r="R178" s="122">
        <f t="shared" si="33"/>
        <v>0</v>
      </c>
      <c r="S178" s="122">
        <v>0</v>
      </c>
      <c r="T178" s="123">
        <f t="shared" si="34"/>
        <v>0</v>
      </c>
      <c r="AR178" s="12" t="s">
        <v>184</v>
      </c>
      <c r="AT178" s="12" t="s">
        <v>116</v>
      </c>
      <c r="AU178" s="12" t="s">
        <v>121</v>
      </c>
      <c r="AY178" s="12" t="s">
        <v>113</v>
      </c>
      <c r="BE178" s="124">
        <f t="shared" si="35"/>
        <v>0</v>
      </c>
      <c r="BF178" s="124">
        <f t="shared" si="36"/>
        <v>0</v>
      </c>
      <c r="BG178" s="124">
        <f t="shared" si="37"/>
        <v>0</v>
      </c>
      <c r="BH178" s="124">
        <f t="shared" si="38"/>
        <v>0</v>
      </c>
      <c r="BI178" s="124">
        <f t="shared" si="39"/>
        <v>0</v>
      </c>
      <c r="BJ178" s="12" t="s">
        <v>121</v>
      </c>
      <c r="BK178" s="124">
        <f t="shared" si="40"/>
        <v>0</v>
      </c>
      <c r="BL178" s="12" t="s">
        <v>184</v>
      </c>
      <c r="BM178" s="12" t="s">
        <v>315</v>
      </c>
    </row>
    <row r="179" spans="2:65" s="1" customFormat="1" ht="16.5" customHeight="1" x14ac:dyDescent="0.35">
      <c r="B179" s="114"/>
      <c r="C179" s="115">
        <v>75</v>
      </c>
      <c r="D179" s="115" t="s">
        <v>116</v>
      </c>
      <c r="E179" s="116" t="s">
        <v>316</v>
      </c>
      <c r="F179" s="117" t="s">
        <v>317</v>
      </c>
      <c r="G179" s="118" t="s">
        <v>195</v>
      </c>
      <c r="H179" s="119">
        <v>1</v>
      </c>
      <c r="I179" s="120"/>
      <c r="J179" s="120">
        <f t="shared" si="31"/>
        <v>0</v>
      </c>
      <c r="K179" s="117" t="s">
        <v>131</v>
      </c>
      <c r="L179" s="23"/>
      <c r="M179" s="43" t="s">
        <v>1</v>
      </c>
      <c r="N179" s="121" t="s">
        <v>37</v>
      </c>
      <c r="O179" s="122">
        <v>0.59</v>
      </c>
      <c r="P179" s="122">
        <f t="shared" si="32"/>
        <v>0.59</v>
      </c>
      <c r="Q179" s="122">
        <v>0</v>
      </c>
      <c r="R179" s="122">
        <f t="shared" si="33"/>
        <v>0</v>
      </c>
      <c r="S179" s="122">
        <v>1.6500000000000001E-2</v>
      </c>
      <c r="T179" s="123">
        <f t="shared" si="34"/>
        <v>1.6500000000000001E-2</v>
      </c>
      <c r="AR179" s="12" t="s">
        <v>184</v>
      </c>
      <c r="AT179" s="12" t="s">
        <v>116</v>
      </c>
      <c r="AU179" s="12" t="s">
        <v>121</v>
      </c>
      <c r="AY179" s="12" t="s">
        <v>113</v>
      </c>
      <c r="BE179" s="124">
        <f t="shared" si="35"/>
        <v>0</v>
      </c>
      <c r="BF179" s="124">
        <f t="shared" si="36"/>
        <v>0</v>
      </c>
      <c r="BG179" s="124">
        <f t="shared" si="37"/>
        <v>0</v>
      </c>
      <c r="BH179" s="124">
        <f t="shared" si="38"/>
        <v>0</v>
      </c>
      <c r="BI179" s="124">
        <f t="shared" si="39"/>
        <v>0</v>
      </c>
      <c r="BJ179" s="12" t="s">
        <v>121</v>
      </c>
      <c r="BK179" s="124">
        <f t="shared" si="40"/>
        <v>0</v>
      </c>
      <c r="BL179" s="12" t="s">
        <v>184</v>
      </c>
      <c r="BM179" s="12" t="s">
        <v>318</v>
      </c>
    </row>
    <row r="180" spans="2:65" s="1" customFormat="1" ht="16.5" customHeight="1" x14ac:dyDescent="0.35">
      <c r="B180" s="114"/>
      <c r="C180" s="115">
        <v>76</v>
      </c>
      <c r="D180" s="115" t="s">
        <v>116</v>
      </c>
      <c r="E180" s="116" t="s">
        <v>319</v>
      </c>
      <c r="F180" s="117" t="s">
        <v>320</v>
      </c>
      <c r="G180" s="118" t="s">
        <v>231</v>
      </c>
      <c r="H180" s="119"/>
      <c r="I180" s="120"/>
      <c r="J180" s="120">
        <f t="shared" si="31"/>
        <v>0</v>
      </c>
      <c r="K180" s="117" t="s">
        <v>131</v>
      </c>
      <c r="L180" s="23"/>
      <c r="M180" s="43" t="s">
        <v>1</v>
      </c>
      <c r="N180" s="121" t="s">
        <v>37</v>
      </c>
      <c r="O180" s="122">
        <v>0</v>
      </c>
      <c r="P180" s="122">
        <f t="shared" si="32"/>
        <v>0</v>
      </c>
      <c r="Q180" s="122">
        <v>0</v>
      </c>
      <c r="R180" s="122">
        <f t="shared" si="33"/>
        <v>0</v>
      </c>
      <c r="S180" s="122">
        <v>0</v>
      </c>
      <c r="T180" s="123">
        <f t="shared" si="34"/>
        <v>0</v>
      </c>
      <c r="AR180" s="12" t="s">
        <v>184</v>
      </c>
      <c r="AT180" s="12" t="s">
        <v>116</v>
      </c>
      <c r="AU180" s="12" t="s">
        <v>121</v>
      </c>
      <c r="AY180" s="12" t="s">
        <v>113</v>
      </c>
      <c r="BE180" s="124">
        <f t="shared" si="35"/>
        <v>0</v>
      </c>
      <c r="BF180" s="124">
        <f t="shared" si="36"/>
        <v>0</v>
      </c>
      <c r="BG180" s="124">
        <f t="shared" si="37"/>
        <v>0</v>
      </c>
      <c r="BH180" s="124">
        <f t="shared" si="38"/>
        <v>0</v>
      </c>
      <c r="BI180" s="124">
        <f t="shared" si="39"/>
        <v>0</v>
      </c>
      <c r="BJ180" s="12" t="s">
        <v>121</v>
      </c>
      <c r="BK180" s="124">
        <f t="shared" si="40"/>
        <v>0</v>
      </c>
      <c r="BL180" s="12" t="s">
        <v>184</v>
      </c>
      <c r="BM180" s="12" t="s">
        <v>321</v>
      </c>
    </row>
    <row r="181" spans="2:65" s="10" customFormat="1" ht="22.9" customHeight="1" x14ac:dyDescent="0.4">
      <c r="B181" s="102"/>
      <c r="D181" s="103" t="s">
        <v>64</v>
      </c>
      <c r="E181" s="112" t="s">
        <v>322</v>
      </c>
      <c r="F181" s="112" t="s">
        <v>323</v>
      </c>
      <c r="J181" s="113">
        <f>BK181</f>
        <v>0</v>
      </c>
      <c r="L181" s="102"/>
      <c r="M181" s="106"/>
      <c r="N181" s="107"/>
      <c r="O181" s="107"/>
      <c r="P181" s="108">
        <f>SUM(P182:P183)</f>
        <v>1.68</v>
      </c>
      <c r="Q181" s="107"/>
      <c r="R181" s="108">
        <f>SUM(R182:R183)</f>
        <v>1.6500000000000001E-2</v>
      </c>
      <c r="S181" s="107"/>
      <c r="T181" s="109">
        <f>SUM(T182:T183)</f>
        <v>0</v>
      </c>
      <c r="AR181" s="103" t="s">
        <v>121</v>
      </c>
      <c r="AT181" s="110" t="s">
        <v>64</v>
      </c>
      <c r="AU181" s="110" t="s">
        <v>70</v>
      </c>
      <c r="AY181" s="103" t="s">
        <v>113</v>
      </c>
      <c r="BK181" s="111">
        <f>SUM(BK182:BK183)</f>
        <v>0</v>
      </c>
    </row>
    <row r="182" spans="2:65" s="1" customFormat="1" ht="16.5" customHeight="1" x14ac:dyDescent="0.35">
      <c r="B182" s="114"/>
      <c r="C182" s="115">
        <v>77</v>
      </c>
      <c r="D182" s="115" t="s">
        <v>116</v>
      </c>
      <c r="E182" s="116" t="s">
        <v>324</v>
      </c>
      <c r="F182" s="117" t="s">
        <v>325</v>
      </c>
      <c r="G182" s="118" t="s">
        <v>195</v>
      </c>
      <c r="H182" s="119">
        <v>1</v>
      </c>
      <c r="I182" s="120"/>
      <c r="J182" s="120">
        <f>ROUND(I182*H182,2)</f>
        <v>0</v>
      </c>
      <c r="K182" s="117" t="s">
        <v>326</v>
      </c>
      <c r="L182" s="23"/>
      <c r="M182" s="43" t="s">
        <v>1</v>
      </c>
      <c r="N182" s="121" t="s">
        <v>37</v>
      </c>
      <c r="O182" s="122">
        <v>1.68</v>
      </c>
      <c r="P182" s="122">
        <f>O182*H182</f>
        <v>1.68</v>
      </c>
      <c r="Q182" s="122">
        <v>1.6500000000000001E-2</v>
      </c>
      <c r="R182" s="122">
        <f>Q182*H182</f>
        <v>1.6500000000000001E-2</v>
      </c>
      <c r="S182" s="122">
        <v>0</v>
      </c>
      <c r="T182" s="123">
        <f>S182*H182</f>
        <v>0</v>
      </c>
      <c r="AR182" s="12" t="s">
        <v>184</v>
      </c>
      <c r="AT182" s="12" t="s">
        <v>116</v>
      </c>
      <c r="AU182" s="12" t="s">
        <v>121</v>
      </c>
      <c r="AY182" s="12" t="s">
        <v>113</v>
      </c>
      <c r="BE182" s="124">
        <f>IF(N182="základní",J182,0)</f>
        <v>0</v>
      </c>
      <c r="BF182" s="124">
        <f>IF(N182="snížená",J182,0)</f>
        <v>0</v>
      </c>
      <c r="BG182" s="124">
        <f>IF(N182="zákl. přenesená",J182,0)</f>
        <v>0</v>
      </c>
      <c r="BH182" s="124">
        <f>IF(N182="sníž. přenesená",J182,0)</f>
        <v>0</v>
      </c>
      <c r="BI182" s="124">
        <f>IF(N182="nulová",J182,0)</f>
        <v>0</v>
      </c>
      <c r="BJ182" s="12" t="s">
        <v>121</v>
      </c>
      <c r="BK182" s="124">
        <f>ROUND(I182*H182,2)</f>
        <v>0</v>
      </c>
      <c r="BL182" s="12" t="s">
        <v>184</v>
      </c>
      <c r="BM182" s="12" t="s">
        <v>327</v>
      </c>
    </row>
    <row r="183" spans="2:65" s="1" customFormat="1" ht="16.5" customHeight="1" x14ac:dyDescent="0.35">
      <c r="B183" s="114"/>
      <c r="C183" s="115">
        <v>78</v>
      </c>
      <c r="D183" s="115" t="s">
        <v>116</v>
      </c>
      <c r="E183" s="116" t="s">
        <v>328</v>
      </c>
      <c r="F183" s="117" t="s">
        <v>329</v>
      </c>
      <c r="G183" s="118" t="s">
        <v>231</v>
      </c>
      <c r="H183" s="119"/>
      <c r="I183" s="120"/>
      <c r="J183" s="120">
        <f>ROUND(I183*H183,2)</f>
        <v>0</v>
      </c>
      <c r="K183" s="117" t="s">
        <v>131</v>
      </c>
      <c r="L183" s="23"/>
      <c r="M183" s="43" t="s">
        <v>1</v>
      </c>
      <c r="N183" s="121" t="s">
        <v>37</v>
      </c>
      <c r="O183" s="122">
        <v>0</v>
      </c>
      <c r="P183" s="122">
        <f>O183*H183</f>
        <v>0</v>
      </c>
      <c r="Q183" s="122">
        <v>0</v>
      </c>
      <c r="R183" s="122">
        <f>Q183*H183</f>
        <v>0</v>
      </c>
      <c r="S183" s="122">
        <v>0</v>
      </c>
      <c r="T183" s="123">
        <f>S183*H183</f>
        <v>0</v>
      </c>
      <c r="AR183" s="12" t="s">
        <v>184</v>
      </c>
      <c r="AT183" s="12" t="s">
        <v>116</v>
      </c>
      <c r="AU183" s="12" t="s">
        <v>121</v>
      </c>
      <c r="AY183" s="12" t="s">
        <v>113</v>
      </c>
      <c r="BE183" s="124">
        <f>IF(N183="základní",J183,0)</f>
        <v>0</v>
      </c>
      <c r="BF183" s="124">
        <f>IF(N183="snížená",J183,0)</f>
        <v>0</v>
      </c>
      <c r="BG183" s="124">
        <f>IF(N183="zákl. přenesená",J183,0)</f>
        <v>0</v>
      </c>
      <c r="BH183" s="124">
        <f>IF(N183="sníž. přenesená",J183,0)</f>
        <v>0</v>
      </c>
      <c r="BI183" s="124">
        <f>IF(N183="nulová",J183,0)</f>
        <v>0</v>
      </c>
      <c r="BJ183" s="12" t="s">
        <v>121</v>
      </c>
      <c r="BK183" s="124">
        <f>ROUND(I183*H183,2)</f>
        <v>0</v>
      </c>
      <c r="BL183" s="12" t="s">
        <v>184</v>
      </c>
      <c r="BM183" s="12" t="s">
        <v>330</v>
      </c>
    </row>
    <row r="184" spans="2:65" s="10" customFormat="1" ht="22.9" customHeight="1" x14ac:dyDescent="0.4">
      <c r="B184" s="102"/>
      <c r="D184" s="103" t="s">
        <v>64</v>
      </c>
      <c r="E184" s="112" t="s">
        <v>331</v>
      </c>
      <c r="F184" s="112" t="s">
        <v>332</v>
      </c>
      <c r="J184" s="113">
        <f>BK184</f>
        <v>0</v>
      </c>
      <c r="L184" s="102"/>
      <c r="M184" s="106"/>
      <c r="N184" s="107"/>
      <c r="O184" s="107"/>
      <c r="P184" s="108">
        <f>SUM(P185:P190)</f>
        <v>122.58744999999999</v>
      </c>
      <c r="Q184" s="107"/>
      <c r="R184" s="108">
        <f>SUM(R185:R190)</f>
        <v>0.2006</v>
      </c>
      <c r="S184" s="107"/>
      <c r="T184" s="109">
        <f>SUM(T185:T190)</f>
        <v>0.66097500000000009</v>
      </c>
      <c r="AR184" s="103" t="s">
        <v>121</v>
      </c>
      <c r="AT184" s="110" t="s">
        <v>64</v>
      </c>
      <c r="AU184" s="110" t="s">
        <v>70</v>
      </c>
      <c r="AY184" s="103" t="s">
        <v>113</v>
      </c>
      <c r="BK184" s="111">
        <f>SUM(BK185:BK190)</f>
        <v>0</v>
      </c>
    </row>
    <row r="185" spans="2:65" s="1" customFormat="1" ht="16.5" customHeight="1" x14ac:dyDescent="0.35">
      <c r="B185" s="114"/>
      <c r="C185" s="115">
        <v>79</v>
      </c>
      <c r="D185" s="115" t="s">
        <v>116</v>
      </c>
      <c r="E185" s="116" t="s">
        <v>333</v>
      </c>
      <c r="F185" s="117" t="s">
        <v>334</v>
      </c>
      <c r="G185" s="118" t="s">
        <v>195</v>
      </c>
      <c r="H185" s="119">
        <v>18</v>
      </c>
      <c r="I185" s="120"/>
      <c r="J185" s="120">
        <f t="shared" ref="J185:J190" si="41">ROUND(I185*H185,2)</f>
        <v>0</v>
      </c>
      <c r="K185" s="117" t="s">
        <v>131</v>
      </c>
      <c r="L185" s="23"/>
      <c r="M185" s="43" t="s">
        <v>1</v>
      </c>
      <c r="N185" s="121" t="s">
        <v>37</v>
      </c>
      <c r="O185" s="122">
        <v>2.6</v>
      </c>
      <c r="P185" s="122">
        <f t="shared" ref="P185:P190" si="42">O185*H185</f>
        <v>46.800000000000004</v>
      </c>
      <c r="Q185" s="122">
        <v>0</v>
      </c>
      <c r="R185" s="122">
        <f t="shared" ref="R185:R190" si="43">Q185*H185</f>
        <v>0</v>
      </c>
      <c r="S185" s="122">
        <v>0</v>
      </c>
      <c r="T185" s="123">
        <f t="shared" ref="T185:T190" si="44">S185*H185</f>
        <v>0</v>
      </c>
      <c r="AR185" s="12" t="s">
        <v>184</v>
      </c>
      <c r="AT185" s="12" t="s">
        <v>116</v>
      </c>
      <c r="AU185" s="12" t="s">
        <v>121</v>
      </c>
      <c r="AY185" s="12" t="s">
        <v>113</v>
      </c>
      <c r="BE185" s="124">
        <f t="shared" ref="BE185:BE190" si="45">IF(N185="základní",J185,0)</f>
        <v>0</v>
      </c>
      <c r="BF185" s="124">
        <f t="shared" ref="BF185:BF190" si="46">IF(N185="snížená",J185,0)</f>
        <v>0</v>
      </c>
      <c r="BG185" s="124">
        <f t="shared" ref="BG185:BG190" si="47">IF(N185="zákl. přenesená",J185,0)</f>
        <v>0</v>
      </c>
      <c r="BH185" s="124">
        <f t="shared" ref="BH185:BH190" si="48">IF(N185="sníž. přenesená",J185,0)</f>
        <v>0</v>
      </c>
      <c r="BI185" s="124">
        <f t="shared" ref="BI185:BI190" si="49">IF(N185="nulová",J185,0)</f>
        <v>0</v>
      </c>
      <c r="BJ185" s="12" t="s">
        <v>121</v>
      </c>
      <c r="BK185" s="124">
        <f t="shared" ref="BK185:BK190" si="50">ROUND(I185*H185,2)</f>
        <v>0</v>
      </c>
      <c r="BL185" s="12" t="s">
        <v>184</v>
      </c>
      <c r="BM185" s="12" t="s">
        <v>335</v>
      </c>
    </row>
    <row r="186" spans="2:65" s="1" customFormat="1" ht="16.5" customHeight="1" x14ac:dyDescent="0.35">
      <c r="B186" s="114"/>
      <c r="C186" s="125">
        <v>80</v>
      </c>
      <c r="D186" s="125" t="s">
        <v>214</v>
      </c>
      <c r="E186" s="126" t="s">
        <v>336</v>
      </c>
      <c r="F186" s="127" t="s">
        <v>337</v>
      </c>
      <c r="G186" s="128" t="s">
        <v>195</v>
      </c>
      <c r="H186" s="129">
        <v>18</v>
      </c>
      <c r="I186" s="130"/>
      <c r="J186" s="130">
        <f t="shared" si="41"/>
        <v>0</v>
      </c>
      <c r="K186" s="127" t="s">
        <v>1</v>
      </c>
      <c r="L186" s="131"/>
      <c r="M186" s="132" t="s">
        <v>1</v>
      </c>
      <c r="N186" s="133" t="s">
        <v>37</v>
      </c>
      <c r="O186" s="122">
        <v>0</v>
      </c>
      <c r="P186" s="122">
        <f t="shared" si="42"/>
        <v>0</v>
      </c>
      <c r="Q186" s="122">
        <v>5.8999999999999999E-3</v>
      </c>
      <c r="R186" s="122">
        <f t="shared" si="43"/>
        <v>0.1062</v>
      </c>
      <c r="S186" s="122">
        <v>0</v>
      </c>
      <c r="T186" s="123">
        <f t="shared" si="44"/>
        <v>0</v>
      </c>
      <c r="AR186" s="12" t="s">
        <v>217</v>
      </c>
      <c r="AT186" s="12" t="s">
        <v>214</v>
      </c>
      <c r="AU186" s="12" t="s">
        <v>121</v>
      </c>
      <c r="AY186" s="12" t="s">
        <v>113</v>
      </c>
      <c r="BE186" s="124">
        <f t="shared" si="45"/>
        <v>0</v>
      </c>
      <c r="BF186" s="124">
        <f t="shared" si="46"/>
        <v>0</v>
      </c>
      <c r="BG186" s="124">
        <f t="shared" si="47"/>
        <v>0</v>
      </c>
      <c r="BH186" s="124">
        <f t="shared" si="48"/>
        <v>0</v>
      </c>
      <c r="BI186" s="124">
        <f t="shared" si="49"/>
        <v>0</v>
      </c>
      <c r="BJ186" s="12" t="s">
        <v>121</v>
      </c>
      <c r="BK186" s="124">
        <f t="shared" si="50"/>
        <v>0</v>
      </c>
      <c r="BL186" s="12" t="s">
        <v>184</v>
      </c>
      <c r="BM186" s="12" t="s">
        <v>338</v>
      </c>
    </row>
    <row r="187" spans="2:65" s="1" customFormat="1" ht="16.5" customHeight="1" x14ac:dyDescent="0.35">
      <c r="B187" s="114"/>
      <c r="C187" s="115">
        <v>81</v>
      </c>
      <c r="D187" s="115" t="s">
        <v>116</v>
      </c>
      <c r="E187" s="116" t="s">
        <v>339</v>
      </c>
      <c r="F187" s="117" t="s">
        <v>340</v>
      </c>
      <c r="G187" s="118" t="s">
        <v>137</v>
      </c>
      <c r="H187" s="119">
        <v>16</v>
      </c>
      <c r="I187" s="120"/>
      <c r="J187" s="120">
        <f t="shared" si="41"/>
        <v>0</v>
      </c>
      <c r="K187" s="117" t="s">
        <v>131</v>
      </c>
      <c r="L187" s="23"/>
      <c r="M187" s="43" t="s">
        <v>1</v>
      </c>
      <c r="N187" s="121" t="s">
        <v>37</v>
      </c>
      <c r="O187" s="122">
        <v>4.3</v>
      </c>
      <c r="P187" s="122">
        <f t="shared" si="42"/>
        <v>68.8</v>
      </c>
      <c r="Q187" s="122">
        <v>0</v>
      </c>
      <c r="R187" s="122">
        <f t="shared" si="43"/>
        <v>0</v>
      </c>
      <c r="S187" s="122">
        <v>0</v>
      </c>
      <c r="T187" s="123">
        <f t="shared" si="44"/>
        <v>0</v>
      </c>
      <c r="AR187" s="12" t="s">
        <v>184</v>
      </c>
      <c r="AT187" s="12" t="s">
        <v>116</v>
      </c>
      <c r="AU187" s="12" t="s">
        <v>121</v>
      </c>
      <c r="AY187" s="12" t="s">
        <v>113</v>
      </c>
      <c r="BE187" s="124">
        <f t="shared" si="45"/>
        <v>0</v>
      </c>
      <c r="BF187" s="124">
        <f t="shared" si="46"/>
        <v>0</v>
      </c>
      <c r="BG187" s="124">
        <f t="shared" si="47"/>
        <v>0</v>
      </c>
      <c r="BH187" s="124">
        <f t="shared" si="48"/>
        <v>0</v>
      </c>
      <c r="BI187" s="124">
        <f t="shared" si="49"/>
        <v>0</v>
      </c>
      <c r="BJ187" s="12" t="s">
        <v>121</v>
      </c>
      <c r="BK187" s="124">
        <f t="shared" si="50"/>
        <v>0</v>
      </c>
      <c r="BL187" s="12" t="s">
        <v>184</v>
      </c>
      <c r="BM187" s="12" t="s">
        <v>341</v>
      </c>
    </row>
    <row r="188" spans="2:65" s="1" customFormat="1" ht="16.5" customHeight="1" x14ac:dyDescent="0.35">
      <c r="B188" s="114"/>
      <c r="C188" s="125">
        <v>82</v>
      </c>
      <c r="D188" s="125" t="s">
        <v>214</v>
      </c>
      <c r="E188" s="126" t="s">
        <v>342</v>
      </c>
      <c r="F188" s="127" t="s">
        <v>343</v>
      </c>
      <c r="G188" s="128" t="s">
        <v>195</v>
      </c>
      <c r="H188" s="129">
        <v>16</v>
      </c>
      <c r="I188" s="130"/>
      <c r="J188" s="130">
        <f t="shared" si="41"/>
        <v>0</v>
      </c>
      <c r="K188" s="127" t="s">
        <v>1</v>
      </c>
      <c r="L188" s="131"/>
      <c r="M188" s="132" t="s">
        <v>1</v>
      </c>
      <c r="N188" s="133" t="s">
        <v>37</v>
      </c>
      <c r="O188" s="122">
        <v>0</v>
      </c>
      <c r="P188" s="122">
        <f t="shared" si="42"/>
        <v>0</v>
      </c>
      <c r="Q188" s="122">
        <v>5.8999999999999999E-3</v>
      </c>
      <c r="R188" s="122">
        <f t="shared" si="43"/>
        <v>9.4399999999999998E-2</v>
      </c>
      <c r="S188" s="122">
        <v>0</v>
      </c>
      <c r="T188" s="123">
        <f t="shared" si="44"/>
        <v>0</v>
      </c>
      <c r="AR188" s="12" t="s">
        <v>217</v>
      </c>
      <c r="AT188" s="12" t="s">
        <v>214</v>
      </c>
      <c r="AU188" s="12" t="s">
        <v>121</v>
      </c>
      <c r="AY188" s="12" t="s">
        <v>113</v>
      </c>
      <c r="BE188" s="124">
        <f t="shared" si="45"/>
        <v>0</v>
      </c>
      <c r="BF188" s="124">
        <f t="shared" si="46"/>
        <v>0</v>
      </c>
      <c r="BG188" s="124">
        <f t="shared" si="47"/>
        <v>0</v>
      </c>
      <c r="BH188" s="124">
        <f t="shared" si="48"/>
        <v>0</v>
      </c>
      <c r="BI188" s="124">
        <f t="shared" si="49"/>
        <v>0</v>
      </c>
      <c r="BJ188" s="12" t="s">
        <v>121</v>
      </c>
      <c r="BK188" s="124">
        <f t="shared" si="50"/>
        <v>0</v>
      </c>
      <c r="BL188" s="12" t="s">
        <v>184</v>
      </c>
      <c r="BM188" s="12" t="s">
        <v>344</v>
      </c>
    </row>
    <row r="189" spans="2:65" s="1" customFormat="1" ht="16.5" customHeight="1" x14ac:dyDescent="0.35">
      <c r="B189" s="114"/>
      <c r="C189" s="115">
        <v>83</v>
      </c>
      <c r="D189" s="115" t="s">
        <v>116</v>
      </c>
      <c r="E189" s="116" t="s">
        <v>345</v>
      </c>
      <c r="F189" s="117" t="s">
        <v>346</v>
      </c>
      <c r="G189" s="118" t="s">
        <v>137</v>
      </c>
      <c r="H189" s="119">
        <v>18.885000000000002</v>
      </c>
      <c r="I189" s="120"/>
      <c r="J189" s="120">
        <f t="shared" si="41"/>
        <v>0</v>
      </c>
      <c r="K189" s="117" t="s">
        <v>131</v>
      </c>
      <c r="L189" s="23"/>
      <c r="M189" s="43" t="s">
        <v>1</v>
      </c>
      <c r="N189" s="121" t="s">
        <v>37</v>
      </c>
      <c r="O189" s="122">
        <v>0.37</v>
      </c>
      <c r="P189" s="122">
        <f t="shared" si="42"/>
        <v>6.9874500000000008</v>
      </c>
      <c r="Q189" s="122">
        <v>0</v>
      </c>
      <c r="R189" s="122">
        <f t="shared" si="43"/>
        <v>0</v>
      </c>
      <c r="S189" s="122">
        <v>3.5000000000000003E-2</v>
      </c>
      <c r="T189" s="123">
        <f t="shared" si="44"/>
        <v>0.66097500000000009</v>
      </c>
      <c r="AR189" s="12" t="s">
        <v>184</v>
      </c>
      <c r="AT189" s="12" t="s">
        <v>116</v>
      </c>
      <c r="AU189" s="12" t="s">
        <v>121</v>
      </c>
      <c r="AY189" s="12" t="s">
        <v>113</v>
      </c>
      <c r="BE189" s="124">
        <f t="shared" si="45"/>
        <v>0</v>
      </c>
      <c r="BF189" s="124">
        <f t="shared" si="46"/>
        <v>0</v>
      </c>
      <c r="BG189" s="124">
        <f t="shared" si="47"/>
        <v>0</v>
      </c>
      <c r="BH189" s="124">
        <f t="shared" si="48"/>
        <v>0</v>
      </c>
      <c r="BI189" s="124">
        <f t="shared" si="49"/>
        <v>0</v>
      </c>
      <c r="BJ189" s="12" t="s">
        <v>121</v>
      </c>
      <c r="BK189" s="124">
        <f t="shared" si="50"/>
        <v>0</v>
      </c>
      <c r="BL189" s="12" t="s">
        <v>184</v>
      </c>
      <c r="BM189" s="12" t="s">
        <v>347</v>
      </c>
    </row>
    <row r="190" spans="2:65" s="1" customFormat="1" ht="16.5" customHeight="1" x14ac:dyDescent="0.35">
      <c r="B190" s="114"/>
      <c r="C190" s="115">
        <v>84</v>
      </c>
      <c r="D190" s="115" t="s">
        <v>116</v>
      </c>
      <c r="E190" s="116" t="s">
        <v>348</v>
      </c>
      <c r="F190" s="117" t="s">
        <v>349</v>
      </c>
      <c r="G190" s="118" t="s">
        <v>231</v>
      </c>
      <c r="H190" s="119"/>
      <c r="I190" s="120"/>
      <c r="J190" s="120">
        <f t="shared" si="41"/>
        <v>0</v>
      </c>
      <c r="K190" s="117" t="s">
        <v>131</v>
      </c>
      <c r="L190" s="23"/>
      <c r="M190" s="43" t="s">
        <v>1</v>
      </c>
      <c r="N190" s="121" t="s">
        <v>37</v>
      </c>
      <c r="O190" s="122">
        <v>0</v>
      </c>
      <c r="P190" s="122">
        <f t="shared" si="42"/>
        <v>0</v>
      </c>
      <c r="Q190" s="122">
        <v>0</v>
      </c>
      <c r="R190" s="122">
        <f t="shared" si="43"/>
        <v>0</v>
      </c>
      <c r="S190" s="122">
        <v>0</v>
      </c>
      <c r="T190" s="123">
        <f t="shared" si="44"/>
        <v>0</v>
      </c>
      <c r="AR190" s="12" t="s">
        <v>184</v>
      </c>
      <c r="AT190" s="12" t="s">
        <v>116</v>
      </c>
      <c r="AU190" s="12" t="s">
        <v>121</v>
      </c>
      <c r="AY190" s="12" t="s">
        <v>113</v>
      </c>
      <c r="BE190" s="124">
        <f t="shared" si="45"/>
        <v>0</v>
      </c>
      <c r="BF190" s="124">
        <f t="shared" si="46"/>
        <v>0</v>
      </c>
      <c r="BG190" s="124">
        <f t="shared" si="47"/>
        <v>0</v>
      </c>
      <c r="BH190" s="124">
        <f t="shared" si="48"/>
        <v>0</v>
      </c>
      <c r="BI190" s="124">
        <f t="shared" si="49"/>
        <v>0</v>
      </c>
      <c r="BJ190" s="12" t="s">
        <v>121</v>
      </c>
      <c r="BK190" s="124">
        <f t="shared" si="50"/>
        <v>0</v>
      </c>
      <c r="BL190" s="12" t="s">
        <v>184</v>
      </c>
      <c r="BM190" s="12" t="s">
        <v>350</v>
      </c>
    </row>
    <row r="191" spans="2:65" s="10" customFormat="1" ht="22.9" customHeight="1" x14ac:dyDescent="0.4">
      <c r="B191" s="102"/>
      <c r="D191" s="103" t="s">
        <v>64</v>
      </c>
      <c r="E191" s="112" t="s">
        <v>351</v>
      </c>
      <c r="F191" s="112" t="s">
        <v>352</v>
      </c>
      <c r="J191" s="113">
        <f>BK191</f>
        <v>0</v>
      </c>
      <c r="L191" s="102"/>
      <c r="M191" s="106"/>
      <c r="N191" s="107"/>
      <c r="O191" s="107"/>
      <c r="P191" s="108">
        <f>SUM(P192:P193)</f>
        <v>205.56278399999999</v>
      </c>
      <c r="Q191" s="107"/>
      <c r="R191" s="108">
        <f>SUM(R192:R193)</f>
        <v>0.17184448000000002</v>
      </c>
      <c r="S191" s="107"/>
      <c r="T191" s="109">
        <f>SUM(T192:T193)</f>
        <v>0</v>
      </c>
      <c r="AR191" s="103" t="s">
        <v>121</v>
      </c>
      <c r="AT191" s="110" t="s">
        <v>64</v>
      </c>
      <c r="AU191" s="110" t="s">
        <v>70</v>
      </c>
      <c r="AY191" s="103" t="s">
        <v>113</v>
      </c>
      <c r="BK191" s="111">
        <f>SUM(BK192:BK193)</f>
        <v>0</v>
      </c>
    </row>
    <row r="192" spans="2:65" s="1" customFormat="1" ht="16.5" customHeight="1" x14ac:dyDescent="0.35">
      <c r="B192" s="114"/>
      <c r="C192" s="115">
        <v>85</v>
      </c>
      <c r="D192" s="115" t="s">
        <v>116</v>
      </c>
      <c r="E192" s="116" t="s">
        <v>353</v>
      </c>
      <c r="F192" s="117" t="s">
        <v>354</v>
      </c>
      <c r="G192" s="118" t="s">
        <v>127</v>
      </c>
      <c r="H192" s="119">
        <v>687.904</v>
      </c>
      <c r="I192" s="120"/>
      <c r="J192" s="120">
        <f>ROUND(I192*H192,2)</f>
        <v>0</v>
      </c>
      <c r="K192" s="117" t="s">
        <v>131</v>
      </c>
      <c r="L192" s="23"/>
      <c r="M192" s="43" t="s">
        <v>1</v>
      </c>
      <c r="N192" s="121" t="s">
        <v>37</v>
      </c>
      <c r="O192" s="122">
        <v>0.29099999999999998</v>
      </c>
      <c r="P192" s="122">
        <f>O192*H192</f>
        <v>200.18006399999999</v>
      </c>
      <c r="Q192" s="122">
        <v>2.2000000000000001E-4</v>
      </c>
      <c r="R192" s="122">
        <f>Q192*H192</f>
        <v>0.15133888000000001</v>
      </c>
      <c r="S192" s="122">
        <v>0</v>
      </c>
      <c r="T192" s="123">
        <f>S192*H192</f>
        <v>0</v>
      </c>
      <c r="AR192" s="12" t="s">
        <v>184</v>
      </c>
      <c r="AT192" s="12" t="s">
        <v>116</v>
      </c>
      <c r="AU192" s="12" t="s">
        <v>121</v>
      </c>
      <c r="AY192" s="12" t="s">
        <v>113</v>
      </c>
      <c r="BE192" s="124">
        <f>IF(N192="základní",J192,0)</f>
        <v>0</v>
      </c>
      <c r="BF192" s="124">
        <f>IF(N192="snížená",J192,0)</f>
        <v>0</v>
      </c>
      <c r="BG192" s="124">
        <f>IF(N192="zákl. přenesená",J192,0)</f>
        <v>0</v>
      </c>
      <c r="BH192" s="124">
        <f>IF(N192="sníž. přenesená",J192,0)</f>
        <v>0</v>
      </c>
      <c r="BI192" s="124">
        <f>IF(N192="nulová",J192,0)</f>
        <v>0</v>
      </c>
      <c r="BJ192" s="12" t="s">
        <v>121</v>
      </c>
      <c r="BK192" s="124">
        <f>ROUND(I192*H192,2)</f>
        <v>0</v>
      </c>
      <c r="BL192" s="12" t="s">
        <v>184</v>
      </c>
      <c r="BM192" s="12" t="s">
        <v>355</v>
      </c>
    </row>
    <row r="193" spans="2:65" s="1" customFormat="1" ht="16.5" customHeight="1" x14ac:dyDescent="0.35">
      <c r="B193" s="114"/>
      <c r="C193" s="115">
        <v>86</v>
      </c>
      <c r="D193" s="115" t="s">
        <v>116</v>
      </c>
      <c r="E193" s="116" t="s">
        <v>356</v>
      </c>
      <c r="F193" s="117" t="s">
        <v>357</v>
      </c>
      <c r="G193" s="118" t="s">
        <v>127</v>
      </c>
      <c r="H193" s="119">
        <v>28.48</v>
      </c>
      <c r="I193" s="120"/>
      <c r="J193" s="120">
        <f>ROUND(I193*H193,2)</f>
        <v>0</v>
      </c>
      <c r="K193" s="117" t="s">
        <v>131</v>
      </c>
      <c r="L193" s="23"/>
      <c r="M193" s="43" t="s">
        <v>1</v>
      </c>
      <c r="N193" s="121" t="s">
        <v>37</v>
      </c>
      <c r="O193" s="122">
        <v>0.189</v>
      </c>
      <c r="P193" s="122">
        <f>O193*H193</f>
        <v>5.3827199999999999</v>
      </c>
      <c r="Q193" s="122">
        <v>7.2000000000000005E-4</v>
      </c>
      <c r="R193" s="122">
        <f>Q193*H193</f>
        <v>2.0505600000000002E-2</v>
      </c>
      <c r="S193" s="122">
        <v>0</v>
      </c>
      <c r="T193" s="123">
        <f>S193*H193</f>
        <v>0</v>
      </c>
      <c r="AR193" s="12" t="s">
        <v>184</v>
      </c>
      <c r="AT193" s="12" t="s">
        <v>116</v>
      </c>
      <c r="AU193" s="12" t="s">
        <v>121</v>
      </c>
      <c r="AY193" s="12" t="s">
        <v>113</v>
      </c>
      <c r="BE193" s="124">
        <f>IF(N193="základní",J193,0)</f>
        <v>0</v>
      </c>
      <c r="BF193" s="124">
        <f>IF(N193="snížená",J193,0)</f>
        <v>0</v>
      </c>
      <c r="BG193" s="124">
        <f>IF(N193="zákl. přenesená",J193,0)</f>
        <v>0</v>
      </c>
      <c r="BH193" s="124">
        <f>IF(N193="sníž. přenesená",J193,0)</f>
        <v>0</v>
      </c>
      <c r="BI193" s="124">
        <f>IF(N193="nulová",J193,0)</f>
        <v>0</v>
      </c>
      <c r="BJ193" s="12" t="s">
        <v>121</v>
      </c>
      <c r="BK193" s="124">
        <f>ROUND(I193*H193,2)</f>
        <v>0</v>
      </c>
      <c r="BL193" s="12" t="s">
        <v>184</v>
      </c>
      <c r="BM193" s="12" t="s">
        <v>358</v>
      </c>
    </row>
    <row r="194" spans="2:65" s="10" customFormat="1" ht="25.9" customHeight="1" x14ac:dyDescent="0.5">
      <c r="B194" s="102"/>
      <c r="D194" s="103" t="s">
        <v>64</v>
      </c>
      <c r="E194" s="104" t="s">
        <v>359</v>
      </c>
      <c r="F194" s="104" t="s">
        <v>360</v>
      </c>
      <c r="J194" s="105">
        <f>BK194</f>
        <v>0</v>
      </c>
      <c r="L194" s="102"/>
      <c r="M194" s="106"/>
      <c r="N194" s="107"/>
      <c r="O194" s="107"/>
      <c r="P194" s="108">
        <f>P195</f>
        <v>85</v>
      </c>
      <c r="Q194" s="107"/>
      <c r="R194" s="108">
        <f>R195</f>
        <v>0</v>
      </c>
      <c r="S194" s="107"/>
      <c r="T194" s="109">
        <f>T195</f>
        <v>0</v>
      </c>
      <c r="AR194" s="103" t="s">
        <v>120</v>
      </c>
      <c r="AT194" s="110" t="s">
        <v>64</v>
      </c>
      <c r="AU194" s="110" t="s">
        <v>65</v>
      </c>
      <c r="AY194" s="103" t="s">
        <v>113</v>
      </c>
      <c r="BK194" s="111">
        <f>BK195</f>
        <v>0</v>
      </c>
    </row>
    <row r="195" spans="2:65" s="1" customFormat="1" ht="16.5" customHeight="1" x14ac:dyDescent="0.35">
      <c r="B195" s="114"/>
      <c r="C195" s="115">
        <v>87</v>
      </c>
      <c r="D195" s="115" t="s">
        <v>116</v>
      </c>
      <c r="E195" s="116" t="s">
        <v>361</v>
      </c>
      <c r="F195" s="117" t="s">
        <v>362</v>
      </c>
      <c r="G195" s="118" t="s">
        <v>142</v>
      </c>
      <c r="H195" s="119">
        <v>85</v>
      </c>
      <c r="I195" s="120"/>
      <c r="J195" s="120">
        <f>ROUND(I195*H195,2)</f>
        <v>0</v>
      </c>
      <c r="K195" s="117" t="s">
        <v>131</v>
      </c>
      <c r="L195" s="23"/>
      <c r="M195" s="43" t="s">
        <v>1</v>
      </c>
      <c r="N195" s="121" t="s">
        <v>37</v>
      </c>
      <c r="O195" s="122">
        <v>1</v>
      </c>
      <c r="P195" s="122">
        <f>O195*H195</f>
        <v>85</v>
      </c>
      <c r="Q195" s="122">
        <v>0</v>
      </c>
      <c r="R195" s="122">
        <f>Q195*H195</f>
        <v>0</v>
      </c>
      <c r="S195" s="122">
        <v>0</v>
      </c>
      <c r="T195" s="123">
        <f>S195*H195</f>
        <v>0</v>
      </c>
      <c r="AR195" s="12" t="s">
        <v>363</v>
      </c>
      <c r="AT195" s="12" t="s">
        <v>116</v>
      </c>
      <c r="AU195" s="12" t="s">
        <v>70</v>
      </c>
      <c r="AY195" s="12" t="s">
        <v>113</v>
      </c>
      <c r="BE195" s="124">
        <f>IF(N195="základní",J195,0)</f>
        <v>0</v>
      </c>
      <c r="BF195" s="124">
        <f>IF(N195="snížená",J195,0)</f>
        <v>0</v>
      </c>
      <c r="BG195" s="124">
        <f>IF(N195="zákl. přenesená",J195,0)</f>
        <v>0</v>
      </c>
      <c r="BH195" s="124">
        <f>IF(N195="sníž. přenesená",J195,0)</f>
        <v>0</v>
      </c>
      <c r="BI195" s="124">
        <f>IF(N195="nulová",J195,0)</f>
        <v>0</v>
      </c>
      <c r="BJ195" s="12" t="s">
        <v>121</v>
      </c>
      <c r="BK195" s="124">
        <f>ROUND(I195*H195,2)</f>
        <v>0</v>
      </c>
      <c r="BL195" s="12" t="s">
        <v>363</v>
      </c>
      <c r="BM195" s="12" t="s">
        <v>364</v>
      </c>
    </row>
    <row r="196" spans="2:65" s="10" customFormat="1" ht="25.9" customHeight="1" x14ac:dyDescent="0.5">
      <c r="B196" s="102"/>
      <c r="D196" s="103" t="s">
        <v>64</v>
      </c>
      <c r="E196" s="104" t="s">
        <v>365</v>
      </c>
      <c r="F196" s="104" t="s">
        <v>366</v>
      </c>
      <c r="J196" s="105">
        <f>BK196</f>
        <v>0</v>
      </c>
      <c r="L196" s="102"/>
      <c r="M196" s="106"/>
      <c r="N196" s="107"/>
      <c r="O196" s="107"/>
      <c r="P196" s="108">
        <f>P197+P200+P202+P204</f>
        <v>0</v>
      </c>
      <c r="Q196" s="107"/>
      <c r="R196" s="108">
        <f>R197+R200+R202+R204</f>
        <v>0</v>
      </c>
      <c r="S196" s="107"/>
      <c r="T196" s="109">
        <f>T197+T200+T202+T204</f>
        <v>0</v>
      </c>
      <c r="AR196" s="103" t="s">
        <v>139</v>
      </c>
      <c r="AT196" s="110" t="s">
        <v>64</v>
      </c>
      <c r="AU196" s="110" t="s">
        <v>65</v>
      </c>
      <c r="AY196" s="103" t="s">
        <v>113</v>
      </c>
      <c r="BK196" s="111">
        <f>BK197+BK200+BK202+BK204</f>
        <v>0</v>
      </c>
    </row>
    <row r="197" spans="2:65" s="10" customFormat="1" ht="22.9" customHeight="1" x14ac:dyDescent="0.4">
      <c r="B197" s="102"/>
      <c r="D197" s="103" t="s">
        <v>64</v>
      </c>
      <c r="E197" s="112" t="s">
        <v>367</v>
      </c>
      <c r="F197" s="112" t="s">
        <v>368</v>
      </c>
      <c r="J197" s="113">
        <f>BK197</f>
        <v>0</v>
      </c>
      <c r="L197" s="102"/>
      <c r="M197" s="106"/>
      <c r="N197" s="107"/>
      <c r="O197" s="107"/>
      <c r="P197" s="108">
        <f>SUM(P198:P199)</f>
        <v>0</v>
      </c>
      <c r="Q197" s="107"/>
      <c r="R197" s="108">
        <f>SUM(R198:R199)</f>
        <v>0</v>
      </c>
      <c r="S197" s="107"/>
      <c r="T197" s="109">
        <f>SUM(T198:T199)</f>
        <v>0</v>
      </c>
      <c r="AR197" s="103" t="s">
        <v>139</v>
      </c>
      <c r="AT197" s="110" t="s">
        <v>64</v>
      </c>
      <c r="AU197" s="110" t="s">
        <v>70</v>
      </c>
      <c r="AY197" s="103" t="s">
        <v>113</v>
      </c>
      <c r="BK197" s="111">
        <f>SUM(BK198:BK199)</f>
        <v>0</v>
      </c>
    </row>
    <row r="198" spans="2:65" s="1" customFormat="1" ht="16.5" customHeight="1" x14ac:dyDescent="0.35">
      <c r="B198" s="114"/>
      <c r="C198" s="115">
        <v>88</v>
      </c>
      <c r="D198" s="115" t="s">
        <v>116</v>
      </c>
      <c r="E198" s="116" t="s">
        <v>369</v>
      </c>
      <c r="F198" s="117" t="s">
        <v>368</v>
      </c>
      <c r="G198" s="118" t="s">
        <v>231</v>
      </c>
      <c r="H198" s="119"/>
      <c r="I198" s="120"/>
      <c r="J198" s="120">
        <f>ROUND(I198*H198,2)</f>
        <v>0</v>
      </c>
      <c r="K198" s="117" t="s">
        <v>131</v>
      </c>
      <c r="L198" s="23"/>
      <c r="M198" s="43" t="s">
        <v>1</v>
      </c>
      <c r="N198" s="121" t="s">
        <v>37</v>
      </c>
      <c r="O198" s="122">
        <v>0</v>
      </c>
      <c r="P198" s="122">
        <f>O198*H198</f>
        <v>0</v>
      </c>
      <c r="Q198" s="122">
        <v>0</v>
      </c>
      <c r="R198" s="122">
        <f>Q198*H198</f>
        <v>0</v>
      </c>
      <c r="S198" s="122">
        <v>0</v>
      </c>
      <c r="T198" s="123">
        <f>S198*H198</f>
        <v>0</v>
      </c>
      <c r="AR198" s="12" t="s">
        <v>370</v>
      </c>
      <c r="AT198" s="12" t="s">
        <v>116</v>
      </c>
      <c r="AU198" s="12" t="s">
        <v>121</v>
      </c>
      <c r="AY198" s="12" t="s">
        <v>113</v>
      </c>
      <c r="BE198" s="124">
        <f>IF(N198="základní",J198,0)</f>
        <v>0</v>
      </c>
      <c r="BF198" s="124">
        <f>IF(N198="snížená",J198,0)</f>
        <v>0</v>
      </c>
      <c r="BG198" s="124">
        <f>IF(N198="zákl. přenesená",J198,0)</f>
        <v>0</v>
      </c>
      <c r="BH198" s="124">
        <f>IF(N198="sníž. přenesená",J198,0)</f>
        <v>0</v>
      </c>
      <c r="BI198" s="124">
        <f>IF(N198="nulová",J198,0)</f>
        <v>0</v>
      </c>
      <c r="BJ198" s="12" t="s">
        <v>121</v>
      </c>
      <c r="BK198" s="124">
        <f>ROUND(I198*H198,2)</f>
        <v>0</v>
      </c>
      <c r="BL198" s="12" t="s">
        <v>370</v>
      </c>
      <c r="BM198" s="12" t="s">
        <v>371</v>
      </c>
    </row>
    <row r="199" spans="2:65" s="1" customFormat="1" ht="16.5" customHeight="1" x14ac:dyDescent="0.35">
      <c r="B199" s="114"/>
      <c r="C199" s="115">
        <v>89</v>
      </c>
      <c r="D199" s="115" t="s">
        <v>116</v>
      </c>
      <c r="E199" s="116" t="s">
        <v>372</v>
      </c>
      <c r="F199" s="117" t="s">
        <v>373</v>
      </c>
      <c r="G199" s="118" t="s">
        <v>127</v>
      </c>
      <c r="H199" s="119">
        <v>1500</v>
      </c>
      <c r="I199" s="120"/>
      <c r="J199" s="120">
        <f>ROUND(I199*H199,2)</f>
        <v>0</v>
      </c>
      <c r="K199" s="117" t="s">
        <v>131</v>
      </c>
      <c r="L199" s="23"/>
      <c r="M199" s="43" t="s">
        <v>1</v>
      </c>
      <c r="N199" s="121" t="s">
        <v>37</v>
      </c>
      <c r="O199" s="122">
        <v>0</v>
      </c>
      <c r="P199" s="122">
        <f>O199*H199</f>
        <v>0</v>
      </c>
      <c r="Q199" s="122">
        <v>0</v>
      </c>
      <c r="R199" s="122">
        <f>Q199*H199</f>
        <v>0</v>
      </c>
      <c r="S199" s="122">
        <v>0</v>
      </c>
      <c r="T199" s="123">
        <f>S199*H199</f>
        <v>0</v>
      </c>
      <c r="AR199" s="12" t="s">
        <v>370</v>
      </c>
      <c r="AT199" s="12" t="s">
        <v>116</v>
      </c>
      <c r="AU199" s="12" t="s">
        <v>121</v>
      </c>
      <c r="AY199" s="12" t="s">
        <v>113</v>
      </c>
      <c r="BE199" s="124">
        <f>IF(N199="základní",J199,0)</f>
        <v>0</v>
      </c>
      <c r="BF199" s="124">
        <f>IF(N199="snížená",J199,0)</f>
        <v>0</v>
      </c>
      <c r="BG199" s="124">
        <f>IF(N199="zákl. přenesená",J199,0)</f>
        <v>0</v>
      </c>
      <c r="BH199" s="124">
        <f>IF(N199="sníž. přenesená",J199,0)</f>
        <v>0</v>
      </c>
      <c r="BI199" s="124">
        <f>IF(N199="nulová",J199,0)</f>
        <v>0</v>
      </c>
      <c r="BJ199" s="12" t="s">
        <v>121</v>
      </c>
      <c r="BK199" s="124">
        <f>ROUND(I199*H199,2)</f>
        <v>0</v>
      </c>
      <c r="BL199" s="12" t="s">
        <v>370</v>
      </c>
      <c r="BM199" s="12" t="s">
        <v>374</v>
      </c>
    </row>
    <row r="200" spans="2:65" s="10" customFormat="1" ht="22.9" customHeight="1" x14ac:dyDescent="0.4">
      <c r="B200" s="102"/>
      <c r="D200" s="103" t="s">
        <v>64</v>
      </c>
      <c r="E200" s="112" t="s">
        <v>375</v>
      </c>
      <c r="F200" s="112" t="s">
        <v>376</v>
      </c>
      <c r="J200" s="113">
        <f>BK200</f>
        <v>0</v>
      </c>
      <c r="L200" s="102"/>
      <c r="M200" s="106"/>
      <c r="N200" s="107"/>
      <c r="O200" s="107"/>
      <c r="P200" s="108">
        <f>P201</f>
        <v>0</v>
      </c>
      <c r="Q200" s="107"/>
      <c r="R200" s="108">
        <f>R201</f>
        <v>0</v>
      </c>
      <c r="S200" s="107"/>
      <c r="T200" s="109">
        <f>T201</f>
        <v>0</v>
      </c>
      <c r="AR200" s="103" t="s">
        <v>139</v>
      </c>
      <c r="AT200" s="110" t="s">
        <v>64</v>
      </c>
      <c r="AU200" s="110" t="s">
        <v>70</v>
      </c>
      <c r="AY200" s="103" t="s">
        <v>113</v>
      </c>
      <c r="BK200" s="111">
        <f>BK201</f>
        <v>0</v>
      </c>
    </row>
    <row r="201" spans="2:65" s="1" customFormat="1" ht="16.5" customHeight="1" x14ac:dyDescent="0.35">
      <c r="B201" s="114"/>
      <c r="C201" s="115">
        <v>90</v>
      </c>
      <c r="D201" s="115" t="s">
        <v>116</v>
      </c>
      <c r="E201" s="116" t="s">
        <v>377</v>
      </c>
      <c r="F201" s="117" t="s">
        <v>378</v>
      </c>
      <c r="G201" s="118" t="s">
        <v>231</v>
      </c>
      <c r="H201" s="119"/>
      <c r="I201" s="120"/>
      <c r="J201" s="120">
        <f>ROUND(I201*H201,2)</f>
        <v>0</v>
      </c>
      <c r="K201" s="117" t="s">
        <v>131</v>
      </c>
      <c r="L201" s="23"/>
      <c r="M201" s="43" t="s">
        <v>1</v>
      </c>
      <c r="N201" s="121" t="s">
        <v>37</v>
      </c>
      <c r="O201" s="122">
        <v>0</v>
      </c>
      <c r="P201" s="122">
        <f>O201*H201</f>
        <v>0</v>
      </c>
      <c r="Q201" s="122">
        <v>0</v>
      </c>
      <c r="R201" s="122">
        <f>Q201*H201</f>
        <v>0</v>
      </c>
      <c r="S201" s="122">
        <v>0</v>
      </c>
      <c r="T201" s="123">
        <f>S201*H201</f>
        <v>0</v>
      </c>
      <c r="AR201" s="12" t="s">
        <v>370</v>
      </c>
      <c r="AT201" s="12" t="s">
        <v>116</v>
      </c>
      <c r="AU201" s="12" t="s">
        <v>121</v>
      </c>
      <c r="AY201" s="12" t="s">
        <v>113</v>
      </c>
      <c r="BE201" s="124">
        <f>IF(N201="základní",J201,0)</f>
        <v>0</v>
      </c>
      <c r="BF201" s="124">
        <f>IF(N201="snížená",J201,0)</f>
        <v>0</v>
      </c>
      <c r="BG201" s="124">
        <f>IF(N201="zákl. přenesená",J201,0)</f>
        <v>0</v>
      </c>
      <c r="BH201" s="124">
        <f>IF(N201="sníž. přenesená",J201,0)</f>
        <v>0</v>
      </c>
      <c r="BI201" s="124">
        <f>IF(N201="nulová",J201,0)</f>
        <v>0</v>
      </c>
      <c r="BJ201" s="12" t="s">
        <v>121</v>
      </c>
      <c r="BK201" s="124">
        <f>ROUND(I201*H201,2)</f>
        <v>0</v>
      </c>
      <c r="BL201" s="12" t="s">
        <v>370</v>
      </c>
      <c r="BM201" s="12" t="s">
        <v>379</v>
      </c>
    </row>
    <row r="202" spans="2:65" s="10" customFormat="1" ht="22.9" customHeight="1" x14ac:dyDescent="0.4">
      <c r="B202" s="102"/>
      <c r="D202" s="103" t="s">
        <v>64</v>
      </c>
      <c r="E202" s="112" t="s">
        <v>380</v>
      </c>
      <c r="F202" s="112" t="s">
        <v>381</v>
      </c>
      <c r="J202" s="113">
        <f>BK202</f>
        <v>0</v>
      </c>
      <c r="L202" s="102"/>
      <c r="M202" s="106"/>
      <c r="N202" s="107"/>
      <c r="O202" s="107"/>
      <c r="P202" s="108">
        <f>P203</f>
        <v>0</v>
      </c>
      <c r="Q202" s="107"/>
      <c r="R202" s="108">
        <f>R203</f>
        <v>0</v>
      </c>
      <c r="S202" s="107"/>
      <c r="T202" s="109">
        <f>T203</f>
        <v>0</v>
      </c>
      <c r="AR202" s="103" t="s">
        <v>139</v>
      </c>
      <c r="AT202" s="110" t="s">
        <v>64</v>
      </c>
      <c r="AU202" s="110" t="s">
        <v>70</v>
      </c>
      <c r="AY202" s="103" t="s">
        <v>113</v>
      </c>
      <c r="BK202" s="111">
        <f>BK203</f>
        <v>0</v>
      </c>
    </row>
    <row r="203" spans="2:65" s="1" customFormat="1" ht="16.5" customHeight="1" x14ac:dyDescent="0.35">
      <c r="B203" s="114"/>
      <c r="C203" s="115">
        <v>91</v>
      </c>
      <c r="D203" s="115" t="s">
        <v>116</v>
      </c>
      <c r="E203" s="116" t="s">
        <v>382</v>
      </c>
      <c r="F203" s="117" t="s">
        <v>381</v>
      </c>
      <c r="G203" s="118" t="s">
        <v>231</v>
      </c>
      <c r="H203" s="119"/>
      <c r="I203" s="120"/>
      <c r="J203" s="120">
        <f>ROUND(I203*H203,2)</f>
        <v>0</v>
      </c>
      <c r="K203" s="117" t="s">
        <v>131</v>
      </c>
      <c r="L203" s="23"/>
      <c r="M203" s="43" t="s">
        <v>1</v>
      </c>
      <c r="N203" s="121" t="s">
        <v>37</v>
      </c>
      <c r="O203" s="122">
        <v>0</v>
      </c>
      <c r="P203" s="122">
        <f>O203*H203</f>
        <v>0</v>
      </c>
      <c r="Q203" s="122">
        <v>0</v>
      </c>
      <c r="R203" s="122">
        <f>Q203*H203</f>
        <v>0</v>
      </c>
      <c r="S203" s="122">
        <v>0</v>
      </c>
      <c r="T203" s="123">
        <f>S203*H203</f>
        <v>0</v>
      </c>
      <c r="AR203" s="12" t="s">
        <v>370</v>
      </c>
      <c r="AT203" s="12" t="s">
        <v>116</v>
      </c>
      <c r="AU203" s="12" t="s">
        <v>121</v>
      </c>
      <c r="AY203" s="12" t="s">
        <v>113</v>
      </c>
      <c r="BE203" s="124">
        <f>IF(N203="základní",J203,0)</f>
        <v>0</v>
      </c>
      <c r="BF203" s="124">
        <f>IF(N203="snížená",J203,0)</f>
        <v>0</v>
      </c>
      <c r="BG203" s="124">
        <f>IF(N203="zákl. přenesená",J203,0)</f>
        <v>0</v>
      </c>
      <c r="BH203" s="124">
        <f>IF(N203="sníž. přenesená",J203,0)</f>
        <v>0</v>
      </c>
      <c r="BI203" s="124">
        <f>IF(N203="nulová",J203,0)</f>
        <v>0</v>
      </c>
      <c r="BJ203" s="12" t="s">
        <v>121</v>
      </c>
      <c r="BK203" s="124">
        <f>ROUND(I203*H203,2)</f>
        <v>0</v>
      </c>
      <c r="BL203" s="12" t="s">
        <v>370</v>
      </c>
      <c r="BM203" s="12" t="s">
        <v>383</v>
      </c>
    </row>
    <row r="204" spans="2:65" s="10" customFormat="1" ht="22.9" customHeight="1" x14ac:dyDescent="0.4">
      <c r="B204" s="102"/>
      <c r="D204" s="103" t="s">
        <v>64</v>
      </c>
      <c r="E204" s="112" t="s">
        <v>384</v>
      </c>
      <c r="F204" s="112" t="s">
        <v>385</v>
      </c>
      <c r="J204" s="113">
        <f>BK204</f>
        <v>0</v>
      </c>
      <c r="L204" s="102"/>
      <c r="M204" s="106"/>
      <c r="N204" s="107"/>
      <c r="O204" s="107"/>
      <c r="P204" s="108">
        <f>P205</f>
        <v>0</v>
      </c>
      <c r="Q204" s="107"/>
      <c r="R204" s="108">
        <f>R205</f>
        <v>0</v>
      </c>
      <c r="S204" s="107"/>
      <c r="T204" s="109">
        <f>T205</f>
        <v>0</v>
      </c>
      <c r="AR204" s="103" t="s">
        <v>139</v>
      </c>
      <c r="AT204" s="110" t="s">
        <v>64</v>
      </c>
      <c r="AU204" s="110" t="s">
        <v>70</v>
      </c>
      <c r="AY204" s="103" t="s">
        <v>113</v>
      </c>
      <c r="BK204" s="111">
        <f>BK205</f>
        <v>0</v>
      </c>
    </row>
    <row r="205" spans="2:65" s="1" customFormat="1" ht="16.5" customHeight="1" x14ac:dyDescent="0.35">
      <c r="B205" s="114"/>
      <c r="C205" s="115">
        <v>92</v>
      </c>
      <c r="D205" s="115" t="s">
        <v>116</v>
      </c>
      <c r="E205" s="116" t="s">
        <v>386</v>
      </c>
      <c r="F205" s="117" t="s">
        <v>385</v>
      </c>
      <c r="G205" s="118" t="s">
        <v>231</v>
      </c>
      <c r="H205" s="119"/>
      <c r="I205" s="120"/>
      <c r="J205" s="120">
        <f>ROUND(I205*H205,2)</f>
        <v>0</v>
      </c>
      <c r="K205" s="117" t="s">
        <v>131</v>
      </c>
      <c r="L205" s="23"/>
      <c r="M205" s="134" t="s">
        <v>1</v>
      </c>
      <c r="N205" s="135" t="s">
        <v>37</v>
      </c>
      <c r="O205" s="136">
        <v>0</v>
      </c>
      <c r="P205" s="136">
        <f>O205*H205</f>
        <v>0</v>
      </c>
      <c r="Q205" s="136">
        <v>0</v>
      </c>
      <c r="R205" s="136">
        <f>Q205*H205</f>
        <v>0</v>
      </c>
      <c r="S205" s="136">
        <v>0</v>
      </c>
      <c r="T205" s="137">
        <f>S205*H205</f>
        <v>0</v>
      </c>
      <c r="AR205" s="12" t="s">
        <v>370</v>
      </c>
      <c r="AT205" s="12" t="s">
        <v>116</v>
      </c>
      <c r="AU205" s="12" t="s">
        <v>121</v>
      </c>
      <c r="AY205" s="12" t="s">
        <v>113</v>
      </c>
      <c r="BE205" s="124">
        <f>IF(N205="základní",J205,0)</f>
        <v>0</v>
      </c>
      <c r="BF205" s="124">
        <f>IF(N205="snížená",J205,0)</f>
        <v>0</v>
      </c>
      <c r="BG205" s="124">
        <f>IF(N205="zákl. přenesená",J205,0)</f>
        <v>0</v>
      </c>
      <c r="BH205" s="124">
        <f>IF(N205="sníž. přenesená",J205,0)</f>
        <v>0</v>
      </c>
      <c r="BI205" s="124">
        <f>IF(N205="nulová",J205,0)</f>
        <v>0</v>
      </c>
      <c r="BJ205" s="12" t="s">
        <v>121</v>
      </c>
      <c r="BK205" s="124">
        <f>ROUND(I205*H205,2)</f>
        <v>0</v>
      </c>
      <c r="BL205" s="12" t="s">
        <v>370</v>
      </c>
      <c r="BM205" s="12" t="s">
        <v>387</v>
      </c>
    </row>
    <row r="206" spans="2:65" s="1" customFormat="1" ht="7" customHeight="1" x14ac:dyDescent="0.35">
      <c r="B206" s="33"/>
      <c r="C206" s="34"/>
      <c r="D206" s="34"/>
      <c r="E206" s="34"/>
      <c r="F206" s="34"/>
      <c r="G206" s="34"/>
      <c r="H206" s="34"/>
      <c r="I206" s="34"/>
      <c r="J206" s="34"/>
      <c r="K206" s="34"/>
      <c r="L206" s="23"/>
    </row>
  </sheetData>
  <autoFilter ref="C92:K205" xr:uid="{00000000-0009-0000-0000-000001000000}"/>
  <mergeCells count="5">
    <mergeCell ref="E7:H7"/>
    <mergeCell ref="E25:H25"/>
    <mergeCell ref="E46:H46"/>
    <mergeCell ref="E85:H85"/>
    <mergeCell ref="L2:V2"/>
  </mergeCells>
  <pageMargins left="0.39374999999999999" right="0.39374999999999999" top="0.39374999999999999" bottom="0.39374999999999999" header="0" footer="0"/>
  <pageSetup paperSize="9" scale="96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 Výměna střešního pláště</vt:lpstr>
      <vt:lpstr>' Výměna střešního pláště'!Názvy_tisku</vt:lpstr>
      <vt:lpstr>'Rekapitulace stavby'!Názvy_tisku</vt:lpstr>
      <vt:lpstr>' Výměna střešního pláště'!Oblast_tisku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Hana-NB\Hana NB</dc:creator>
  <cp:lastModifiedBy>Tomáš Trnka</cp:lastModifiedBy>
  <cp:lastPrinted>2019-12-09T11:53:57Z</cp:lastPrinted>
  <dcterms:created xsi:type="dcterms:W3CDTF">2019-03-19T14:14:32Z</dcterms:created>
  <dcterms:modified xsi:type="dcterms:W3CDTF">2019-12-09T11:58:54Z</dcterms:modified>
</cp:coreProperties>
</file>